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kasr-ad21\共有\保険年金課共有フォルダ\国保担当\00 ショートカット\★★試算表★★\R06\"/>
    </mc:Choice>
  </mc:AlternateContent>
  <bookViews>
    <workbookView xWindow="0" yWindow="0" windowWidth="20490" windowHeight="7560"/>
  </bookViews>
  <sheets>
    <sheet name="試算" sheetId="2" r:id="rId1"/>
  </sheets>
  <definedNames>
    <definedName name="_xlnm.Print_Area" localSheetId="0">試算!$A$1:$AL$59</definedName>
  </definedNames>
  <calcPr calcId="162913"/>
</workbook>
</file>

<file path=xl/calcChain.xml><?xml version="1.0" encoding="utf-8"?>
<calcChain xmlns="http://schemas.openxmlformats.org/spreadsheetml/2006/main">
  <c r="BL30" i="2" l="1"/>
  <c r="AN30" i="2" l="1"/>
  <c r="BA31" i="2" l="1"/>
  <c r="BA30" i="2"/>
  <c r="BA32" i="2" l="1"/>
  <c r="BA33" i="2"/>
  <c r="BA34" i="2"/>
  <c r="BA35" i="2"/>
  <c r="BA36" i="2"/>
  <c r="BA37" i="2"/>
  <c r="BL32" i="2"/>
  <c r="BS31" i="2" l="1"/>
  <c r="BS32" i="2"/>
  <c r="BS33" i="2"/>
  <c r="BS34" i="2"/>
  <c r="BS35" i="2"/>
  <c r="BS36" i="2"/>
  <c r="BS37" i="2"/>
  <c r="BS30" i="2"/>
  <c r="BR30" i="2"/>
  <c r="BR31" i="2"/>
  <c r="BR32" i="2"/>
  <c r="BR33" i="2"/>
  <c r="BB33" i="2" s="1"/>
  <c r="BC33" i="2" s="1"/>
  <c r="BR34" i="2"/>
  <c r="BR35" i="2"/>
  <c r="BR36" i="2"/>
  <c r="BR37" i="2"/>
  <c r="BB35" i="2" l="1"/>
  <c r="BC35" i="2" s="1"/>
  <c r="BB31" i="2"/>
  <c r="BC31" i="2" s="1"/>
  <c r="BB36" i="2"/>
  <c r="BC36" i="2" s="1"/>
  <c r="BB32" i="2"/>
  <c r="BC32" i="2" s="1"/>
  <c r="BB34" i="2"/>
  <c r="BC34" i="2" s="1"/>
  <c r="BB37" i="2"/>
  <c r="BC37" i="2" s="1"/>
  <c r="BB30" i="2"/>
  <c r="BP31" i="2"/>
  <c r="BP32" i="2"/>
  <c r="BP33" i="2"/>
  <c r="BP34" i="2"/>
  <c r="BP35" i="2"/>
  <c r="BP36" i="2"/>
  <c r="BP37" i="2"/>
  <c r="BP30" i="2"/>
  <c r="BL31" i="2"/>
  <c r="BL33" i="2"/>
  <c r="BM33" i="2" s="1"/>
  <c r="BL34" i="2"/>
  <c r="BM34" i="2" s="1"/>
  <c r="BL35" i="2"/>
  <c r="BM35" i="2" s="1"/>
  <c r="BL36" i="2"/>
  <c r="BM36" i="2" s="1"/>
  <c r="BL37" i="2"/>
  <c r="BM37" i="2" s="1"/>
  <c r="BM30" i="2"/>
  <c r="BT30" i="2" l="1"/>
  <c r="CA30" i="2"/>
  <c r="BU30" i="2"/>
  <c r="BX30" i="2"/>
  <c r="BC30" i="2"/>
  <c r="BC38" i="2" s="1"/>
  <c r="AO43" i="2" s="1"/>
  <c r="BX36" i="2"/>
  <c r="CA36" i="2"/>
  <c r="BX34" i="2"/>
  <c r="CA34" i="2"/>
  <c r="BX37" i="2"/>
  <c r="CA37" i="2"/>
  <c r="CA35" i="2"/>
  <c r="BX35" i="2"/>
  <c r="BX33" i="2"/>
  <c r="CA33" i="2"/>
  <c r="BM32" i="2"/>
  <c r="BM31" i="2"/>
  <c r="BT36" i="2"/>
  <c r="BU36" i="2"/>
  <c r="BU37" i="2"/>
  <c r="BT37" i="2"/>
  <c r="BU33" i="2"/>
  <c r="BT33" i="2"/>
  <c r="BT35" i="2"/>
  <c r="BU35" i="2"/>
  <c r="BT34" i="2"/>
  <c r="BU34" i="2"/>
  <c r="Q6" i="2"/>
  <c r="Y13" i="2"/>
  <c r="AO44" i="2" l="1"/>
  <c r="BV37" i="2"/>
  <c r="BY37" i="2" s="1"/>
  <c r="BZ37" i="2" s="1"/>
  <c r="CC37" i="2" s="1"/>
  <c r="BN37" i="2" s="1"/>
  <c r="AQ37" i="2" s="1"/>
  <c r="BU31" i="2"/>
  <c r="CA31" i="2"/>
  <c r="BX31" i="2"/>
  <c r="BT32" i="2"/>
  <c r="CA32" i="2"/>
  <c r="BX32" i="2"/>
  <c r="BV36" i="2"/>
  <c r="BT31" i="2"/>
  <c r="BV34" i="2"/>
  <c r="BV35" i="2"/>
  <c r="BV30" i="2"/>
  <c r="CB30" i="2" s="1"/>
  <c r="BV33" i="2"/>
  <c r="BU32" i="2"/>
  <c r="CB37" i="2" l="1"/>
  <c r="AY37" i="2"/>
  <c r="AP37" i="2"/>
  <c r="BV32" i="2"/>
  <c r="CB32" i="2" s="1"/>
  <c r="BV31" i="2"/>
  <c r="CB31" i="2" s="1"/>
  <c r="CB35" i="2"/>
  <c r="BY35" i="2"/>
  <c r="BZ35" i="2" s="1"/>
  <c r="CC35" i="2" s="1"/>
  <c r="BN35" i="2" s="1"/>
  <c r="AQ35" i="2" s="1"/>
  <c r="CB34" i="2"/>
  <c r="BY34" i="2"/>
  <c r="BZ34" i="2" s="1"/>
  <c r="CC34" i="2" s="1"/>
  <c r="BN34" i="2" s="1"/>
  <c r="AQ34" i="2" s="1"/>
  <c r="BT38" i="2"/>
  <c r="BY30" i="2"/>
  <c r="BY36" i="2"/>
  <c r="BZ36" i="2" s="1"/>
  <c r="CC36" i="2" s="1"/>
  <c r="BN36" i="2" s="1"/>
  <c r="AQ36" i="2" s="1"/>
  <c r="CB36" i="2"/>
  <c r="CB33" i="2"/>
  <c r="BY33" i="2"/>
  <c r="BZ33" i="2" s="1"/>
  <c r="AN36" i="2"/>
  <c r="AO36" i="2"/>
  <c r="AU36" i="2" s="1"/>
  <c r="AZ36" i="2"/>
  <c r="AN37" i="2"/>
  <c r="AO37" i="2"/>
  <c r="AU37" i="2" s="1"/>
  <c r="AZ37" i="2"/>
  <c r="BZ30" i="2" l="1"/>
  <c r="CC30" i="2" s="1"/>
  <c r="BN30" i="2" s="1"/>
  <c r="BY32" i="2"/>
  <c r="BZ32" i="2" s="1"/>
  <c r="CC32" i="2" s="1"/>
  <c r="BN32" i="2" s="1"/>
  <c r="AY34" i="2"/>
  <c r="AP34" i="2"/>
  <c r="AY35" i="2"/>
  <c r="AP35" i="2"/>
  <c r="AP36" i="2"/>
  <c r="AY36" i="2"/>
  <c r="BY31" i="2"/>
  <c r="BZ31" i="2" s="1"/>
  <c r="CC31" i="2" s="1"/>
  <c r="BN31" i="2" s="1"/>
  <c r="CC33" i="2"/>
  <c r="BN33" i="2" s="1"/>
  <c r="AQ33" i="2" s="1"/>
  <c r="AY32" i="2" l="1"/>
  <c r="AQ32" i="2"/>
  <c r="AY30" i="2"/>
  <c r="AP30" i="2"/>
  <c r="AQ30" i="2"/>
  <c r="AP31" i="2"/>
  <c r="AQ31" i="2"/>
  <c r="AP32" i="2"/>
  <c r="AY31" i="2"/>
  <c r="AY33" i="2"/>
  <c r="AP33" i="2"/>
  <c r="BG26" i="2"/>
  <c r="BG27" i="2"/>
  <c r="BG28" i="2"/>
  <c r="AO30" i="2"/>
  <c r="AZ30" i="2"/>
  <c r="AN31" i="2"/>
  <c r="AO31" i="2"/>
  <c r="AZ31" i="2"/>
  <c r="AN32" i="2"/>
  <c r="AO32" i="2"/>
  <c r="AZ32" i="2"/>
  <c r="AN33" i="2"/>
  <c r="AO33" i="2"/>
  <c r="AZ33" i="2"/>
  <c r="AN34" i="2"/>
  <c r="AO34" i="2"/>
  <c r="AU34" i="2" s="1"/>
  <c r="AZ34" i="2"/>
  <c r="AN35" i="2"/>
  <c r="AO35" i="2"/>
  <c r="AU35" i="2" s="1"/>
  <c r="AZ35" i="2"/>
  <c r="BI26" i="2" l="1"/>
  <c r="AU31" i="2"/>
  <c r="AU30" i="2"/>
  <c r="AU33" i="2"/>
  <c r="BU38" i="2"/>
  <c r="BV38" i="2" s="1"/>
  <c r="BH26" i="2"/>
  <c r="AO38" i="2"/>
  <c r="X45" i="2" s="1"/>
  <c r="AN38" i="2"/>
  <c r="G23" i="2" s="1"/>
  <c r="AU32" i="2"/>
  <c r="AZ38" i="2"/>
  <c r="AO42" i="2" l="1"/>
  <c r="P45" i="2"/>
  <c r="H45" i="2"/>
  <c r="BE31" i="2"/>
  <c r="AO46" i="2" l="1"/>
  <c r="AO45" i="2"/>
  <c r="AQ38" i="2"/>
  <c r="P43" i="2" s="1"/>
  <c r="AU38" i="2"/>
  <c r="AY38" i="2"/>
  <c r="BE36" i="2" s="1"/>
  <c r="AG47" i="2" l="1"/>
  <c r="BE34" i="2"/>
  <c r="BE33" i="2"/>
  <c r="AG43" i="2"/>
  <c r="BE35" i="2"/>
  <c r="X46" i="2"/>
  <c r="X43" i="2"/>
  <c r="P46" i="2"/>
  <c r="H43" i="2"/>
  <c r="H46" i="2"/>
  <c r="P48" i="2" l="1"/>
  <c r="P50" i="2" s="1"/>
  <c r="X48" i="2"/>
  <c r="X50" i="2" s="1"/>
  <c r="H48" i="2"/>
  <c r="H50" i="2" l="1"/>
  <c r="Q55" i="2" s="1"/>
  <c r="Q57" i="2" s="1"/>
</calcChain>
</file>

<file path=xl/sharedStrings.xml><?xml version="1.0" encoding="utf-8"?>
<sst xmlns="http://schemas.openxmlformats.org/spreadsheetml/2006/main" count="122" uniqueCount="110">
  <si>
    <t>所得割</t>
    <rPh sb="0" eb="2">
      <t>ショトク</t>
    </rPh>
    <rPh sb="2" eb="3">
      <t>ワリ</t>
    </rPh>
    <phoneticPr fontId="2"/>
  </si>
  <si>
    <t>資産割</t>
    <rPh sb="0" eb="2">
      <t>シサン</t>
    </rPh>
    <rPh sb="2" eb="3">
      <t>ワリ</t>
    </rPh>
    <phoneticPr fontId="2"/>
  </si>
  <si>
    <t>均等割</t>
    <rPh sb="0" eb="3">
      <t>キントウワリ</t>
    </rPh>
    <phoneticPr fontId="2"/>
  </si>
  <si>
    <t>平等割</t>
    <rPh sb="0" eb="2">
      <t>ビョウドウ</t>
    </rPh>
    <rPh sb="2" eb="3">
      <t>ワリ</t>
    </rPh>
    <phoneticPr fontId="2"/>
  </si>
  <si>
    <t>年齢</t>
    <rPh sb="0" eb="2">
      <t>ネンレイ</t>
    </rPh>
    <phoneticPr fontId="2"/>
  </si>
  <si>
    <t>給与収入</t>
    <rPh sb="0" eb="2">
      <t>キュウヨ</t>
    </rPh>
    <rPh sb="2" eb="4">
      <t>シュウニュウ</t>
    </rPh>
    <phoneticPr fontId="2"/>
  </si>
  <si>
    <t>その他の所得</t>
    <rPh sb="2" eb="3">
      <t>タ</t>
    </rPh>
    <rPh sb="4" eb="6">
      <t>ショトク</t>
    </rPh>
    <phoneticPr fontId="2"/>
  </si>
  <si>
    <t>資産割基礎額</t>
    <rPh sb="0" eb="2">
      <t>シサン</t>
    </rPh>
    <rPh sb="2" eb="3">
      <t>ワリ</t>
    </rPh>
    <rPh sb="3" eb="5">
      <t>キソ</t>
    </rPh>
    <rPh sb="5" eb="6">
      <t>ガク</t>
    </rPh>
    <phoneticPr fontId="2"/>
  </si>
  <si>
    <t>計</t>
    <rPh sb="0" eb="1">
      <t>ケイ</t>
    </rPh>
    <phoneticPr fontId="2"/>
  </si>
  <si>
    <t>軽減判定</t>
    <rPh sb="0" eb="2">
      <t>ケイゲン</t>
    </rPh>
    <rPh sb="2" eb="4">
      <t>ハンテイ</t>
    </rPh>
    <phoneticPr fontId="2"/>
  </si>
  <si>
    <t>主</t>
    <rPh sb="0" eb="1">
      <t>ヌシ</t>
    </rPh>
    <phoneticPr fontId="2"/>
  </si>
  <si>
    <t>被保</t>
    <rPh sb="0" eb="1">
      <t>ヒ</t>
    </rPh>
    <rPh sb="1" eb="2">
      <t>ホ</t>
    </rPh>
    <phoneticPr fontId="2"/>
  </si>
  <si>
    <t>加入者</t>
    <rPh sb="0" eb="3">
      <t>カニュウシャ</t>
    </rPh>
    <phoneticPr fontId="2"/>
  </si>
  <si>
    <t>選択してください</t>
    <rPh sb="0" eb="2">
      <t>センタク</t>
    </rPh>
    <phoneticPr fontId="2"/>
  </si>
  <si>
    <t>(計算結果）</t>
    <rPh sb="1" eb="3">
      <t>ケイサン</t>
    </rPh>
    <rPh sb="3" eb="5">
      <t>ケッカ</t>
    </rPh>
    <phoneticPr fontId="2"/>
  </si>
  <si>
    <t>金額を入力してください（数字のみ）</t>
    <rPh sb="0" eb="2">
      <t>キンガク</t>
    </rPh>
    <rPh sb="3" eb="5">
      <t>ニュウリョク</t>
    </rPh>
    <rPh sb="12" eb="14">
      <t>スウジ</t>
    </rPh>
    <phoneticPr fontId="2"/>
  </si>
  <si>
    <t>年金計算</t>
    <rPh sb="0" eb="2">
      <t>ネンキン</t>
    </rPh>
    <rPh sb="2" eb="4">
      <t>ケイサン</t>
    </rPh>
    <phoneticPr fontId="2"/>
  </si>
  <si>
    <t>世帯主確認</t>
    <rPh sb="0" eb="3">
      <t>セタイヌシ</t>
    </rPh>
    <rPh sb="3" eb="5">
      <t>カクニン</t>
    </rPh>
    <phoneticPr fontId="2"/>
  </si>
  <si>
    <t>介護人数</t>
    <rPh sb="0" eb="2">
      <t>カイゴ</t>
    </rPh>
    <rPh sb="2" eb="4">
      <t>ニンズウ</t>
    </rPh>
    <phoneticPr fontId="2"/>
  </si>
  <si>
    <t>リスト</t>
    <phoneticPr fontId="2"/>
  </si>
  <si>
    <t>世帯主</t>
    <phoneticPr fontId="2"/>
  </si>
  <si>
    <t>擬制世帯主</t>
    <phoneticPr fontId="2"/>
  </si>
  <si>
    <t>世帯員</t>
    <phoneticPr fontId="2"/>
  </si>
  <si>
    <t>旧国保被保険者</t>
    <phoneticPr fontId="2"/>
  </si>
  <si>
    <t>旧国保</t>
    <rPh sb="0" eb="1">
      <t>キュウ</t>
    </rPh>
    <rPh sb="1" eb="3">
      <t>コクホ</t>
    </rPh>
    <phoneticPr fontId="2"/>
  </si>
  <si>
    <t>年度</t>
    <rPh sb="0" eb="2">
      <t>ネンド</t>
    </rPh>
    <phoneticPr fontId="2"/>
  </si>
  <si>
    <t>医療分</t>
    <rPh sb="0" eb="2">
      <t>イリョウ</t>
    </rPh>
    <rPh sb="2" eb="3">
      <t>ブン</t>
    </rPh>
    <phoneticPr fontId="2"/>
  </si>
  <si>
    <t>所得割</t>
    <rPh sb="0" eb="3">
      <t>ショトクワリ</t>
    </rPh>
    <phoneticPr fontId="2"/>
  </si>
  <si>
    <t>介護分</t>
    <rPh sb="0" eb="2">
      <t>カイゴ</t>
    </rPh>
    <rPh sb="2" eb="3">
      <t>ブン</t>
    </rPh>
    <phoneticPr fontId="2"/>
  </si>
  <si>
    <t>支援金分</t>
    <rPh sb="0" eb="2">
      <t>シエン</t>
    </rPh>
    <rPh sb="2" eb="4">
      <t>キンブン</t>
    </rPh>
    <phoneticPr fontId="2"/>
  </si>
  <si>
    <t>下の入力表の必要項目を入力すると、</t>
    <phoneticPr fontId="2"/>
  </si>
  <si>
    <r>
      <t>加入者の給与収入、年金収入、その他の所得を入力</t>
    </r>
    <r>
      <rPr>
        <sz val="11"/>
        <rFont val="ＭＳ Ｐゴシック"/>
        <family val="3"/>
        <charset val="128"/>
      </rPr>
      <t>（</t>
    </r>
    <r>
      <rPr>
        <b/>
        <sz val="11"/>
        <rFont val="ＭＳ Ｐゴシック"/>
        <family val="3"/>
        <charset val="128"/>
      </rPr>
      <t/>
    </r>
    <rPh sb="0" eb="3">
      <t>カニュウシャ</t>
    </rPh>
    <rPh sb="4" eb="6">
      <t>キュウヨ</t>
    </rPh>
    <rPh sb="6" eb="8">
      <t>シュウニュウ</t>
    </rPh>
    <rPh sb="9" eb="11">
      <t>ネンキン</t>
    </rPh>
    <rPh sb="11" eb="13">
      <t>シュウニュウ</t>
    </rPh>
    <rPh sb="16" eb="17">
      <t>タ</t>
    </rPh>
    <rPh sb="18" eb="20">
      <t>ショトク</t>
    </rPh>
    <rPh sb="21" eb="23">
      <t>ニュウリョク</t>
    </rPh>
    <phoneticPr fontId="2"/>
  </si>
  <si>
    <t>基礎控除</t>
    <rPh sb="0" eb="4">
      <t>キソコウジョ</t>
    </rPh>
    <phoneticPr fontId="2"/>
  </si>
  <si>
    <t>２割軽減</t>
    <rPh sb="1" eb="2">
      <t>ワリ</t>
    </rPh>
    <rPh sb="2" eb="4">
      <t>ケイゲン</t>
    </rPh>
    <phoneticPr fontId="2"/>
  </si>
  <si>
    <t>５割軽減</t>
    <rPh sb="1" eb="2">
      <t>ワリ</t>
    </rPh>
    <rPh sb="2" eb="4">
      <t>ケイゲン</t>
    </rPh>
    <phoneticPr fontId="2"/>
  </si>
  <si>
    <t>限度額</t>
    <rPh sb="0" eb="3">
      <t>ゲンドガク</t>
    </rPh>
    <phoneticPr fontId="2"/>
  </si>
  <si>
    <t>支援金分</t>
    <rPh sb="0" eb="2">
      <t>シエン</t>
    </rPh>
    <rPh sb="2" eb="3">
      <t>カネ</t>
    </rPh>
    <rPh sb="3" eb="4">
      <t>ブン</t>
    </rPh>
    <phoneticPr fontId="2"/>
  </si>
  <si>
    <t>%</t>
    <phoneticPr fontId="2"/>
  </si>
  <si>
    <t>年間保険税額（概算）</t>
    <rPh sb="0" eb="2">
      <t>ネンカン</t>
    </rPh>
    <rPh sb="2" eb="5">
      <t>ホケンゼイ</t>
    </rPh>
    <rPh sb="5" eb="6">
      <t>ガク</t>
    </rPh>
    <rPh sb="7" eb="9">
      <t>ガイサン</t>
    </rPh>
    <phoneticPr fontId="2"/>
  </si>
  <si>
    <t>月保険税額（概算）</t>
    <rPh sb="0" eb="1">
      <t>ツキ</t>
    </rPh>
    <rPh sb="1" eb="4">
      <t>ホケンゼイ</t>
    </rPh>
    <rPh sb="4" eb="5">
      <t>ガク</t>
    </rPh>
    <rPh sb="6" eb="8">
      <t>ガイサン</t>
    </rPh>
    <phoneticPr fontId="2"/>
  </si>
  <si>
    <t>軽減基準所得</t>
    <rPh sb="0" eb="2">
      <t>ケイゲン</t>
    </rPh>
    <rPh sb="2" eb="4">
      <t>キジュン</t>
    </rPh>
    <rPh sb="4" eb="6">
      <t>ショトク</t>
    </rPh>
    <phoneticPr fontId="2"/>
  </si>
  <si>
    <t>被保険者数</t>
    <rPh sb="0" eb="4">
      <t>ヒホケンシャ</t>
    </rPh>
    <rPh sb="4" eb="5">
      <t>スウ</t>
    </rPh>
    <phoneticPr fontId="2"/>
  </si>
  <si>
    <t>区分</t>
    <rPh sb="0" eb="2">
      <t>クブン</t>
    </rPh>
    <phoneticPr fontId="2"/>
  </si>
  <si>
    <t>医療分</t>
    <rPh sb="0" eb="2">
      <t>イリョウ</t>
    </rPh>
    <rPh sb="2" eb="3">
      <t>ブン</t>
    </rPh>
    <phoneticPr fontId="2"/>
  </si>
  <si>
    <t>支援金分</t>
    <rPh sb="0" eb="2">
      <t>シエン</t>
    </rPh>
    <rPh sb="2" eb="4">
      <t>キンブン</t>
    </rPh>
    <phoneticPr fontId="2"/>
  </si>
  <si>
    <t>介護分</t>
    <rPh sb="0" eb="2">
      <t>カイゴ</t>
    </rPh>
    <rPh sb="2" eb="3">
      <t>ブン</t>
    </rPh>
    <phoneticPr fontId="2"/>
  </si>
  <si>
    <t>所得割率(%)</t>
    <rPh sb="0" eb="2">
      <t>ショトク</t>
    </rPh>
    <rPh sb="2" eb="3">
      <t>ワ</t>
    </rPh>
    <rPh sb="3" eb="4">
      <t>リツ</t>
    </rPh>
    <phoneticPr fontId="2"/>
  </si>
  <si>
    <t>均等割額(円)</t>
    <rPh sb="0" eb="3">
      <t>キントウワ</t>
    </rPh>
    <rPh sb="3" eb="4">
      <t>ガク</t>
    </rPh>
    <rPh sb="5" eb="6">
      <t>エン</t>
    </rPh>
    <phoneticPr fontId="2"/>
  </si>
  <si>
    <t>所得割対象額</t>
    <rPh sb="0" eb="3">
      <t>ショトクワリ</t>
    </rPh>
    <rPh sb="3" eb="5">
      <t>タイショウ</t>
    </rPh>
    <rPh sb="5" eb="6">
      <t>ガク</t>
    </rPh>
    <phoneticPr fontId="2"/>
  </si>
  <si>
    <t>介護分所得割対象所得</t>
    <rPh sb="0" eb="2">
      <t>カイゴ</t>
    </rPh>
    <rPh sb="2" eb="3">
      <t>ブン</t>
    </rPh>
    <rPh sb="3" eb="6">
      <t>ショトクワリ</t>
    </rPh>
    <rPh sb="6" eb="8">
      <t>タイショウ</t>
    </rPh>
    <rPh sb="8" eb="10">
      <t>ショトク</t>
    </rPh>
    <phoneticPr fontId="2"/>
  </si>
  <si>
    <t>所得割対象
所得</t>
    <rPh sb="0" eb="3">
      <t>ショトクワリ</t>
    </rPh>
    <rPh sb="3" eb="5">
      <t>タイショウ</t>
    </rPh>
    <rPh sb="6" eb="8">
      <t>ショトク</t>
    </rPh>
    <phoneticPr fontId="2"/>
  </si>
  <si>
    <t>６５～７４歳</t>
  </si>
  <si>
    <t>４０～６４歳</t>
  </si>
  <si>
    <t>０～３９歳</t>
  </si>
  <si>
    <t>の飯能市国民健康保険税が試算できます。</t>
    <rPh sb="12" eb="14">
      <t>シサン</t>
    </rPh>
    <phoneticPr fontId="2"/>
  </si>
  <si>
    <t>～550,999</t>
    <phoneticPr fontId="2"/>
  </si>
  <si>
    <t>公的年金収入</t>
    <rPh sb="0" eb="2">
      <t>コウテキ</t>
    </rPh>
    <rPh sb="2" eb="4">
      <t>ネンキン</t>
    </rPh>
    <rPh sb="4" eb="6">
      <t>シュウニュウ</t>
    </rPh>
    <phoneticPr fontId="2"/>
  </si>
  <si>
    <t>給与所得計算</t>
    <rPh sb="0" eb="2">
      <t>キュウヨ</t>
    </rPh>
    <rPh sb="2" eb="4">
      <t>ショトク</t>
    </rPh>
    <rPh sb="4" eb="6">
      <t>ケイサン</t>
    </rPh>
    <phoneticPr fontId="2"/>
  </si>
  <si>
    <t>その他総所得</t>
    <rPh sb="2" eb="3">
      <t>タ</t>
    </rPh>
    <rPh sb="3" eb="4">
      <t>ソウ</t>
    </rPh>
    <rPh sb="4" eb="6">
      <t>ショトク</t>
    </rPh>
    <phoneticPr fontId="2"/>
  </si>
  <si>
    <t>~64収入</t>
    <rPh sb="3" eb="5">
      <t>シュウニュウ</t>
    </rPh>
    <phoneticPr fontId="2"/>
  </si>
  <si>
    <t>65~収入</t>
    <rPh sb="3" eb="5">
      <t>シュウニュウ</t>
    </rPh>
    <phoneticPr fontId="2"/>
  </si>
  <si>
    <t>年金所得</t>
    <rPh sb="0" eb="2">
      <t>ネンキン</t>
    </rPh>
    <rPh sb="2" eb="4">
      <t>ショトク</t>
    </rPh>
    <phoneticPr fontId="2"/>
  </si>
  <si>
    <t>給ある</t>
    <rPh sb="0" eb="1">
      <t>キュウ</t>
    </rPh>
    <phoneticPr fontId="2"/>
  </si>
  <si>
    <t>年ある</t>
    <rPh sb="0" eb="1">
      <t>ネン</t>
    </rPh>
    <phoneticPr fontId="2"/>
  </si>
  <si>
    <t>給年ある</t>
    <rPh sb="0" eb="1">
      <t>キュウ</t>
    </rPh>
    <rPh sb="1" eb="2">
      <t>ネン</t>
    </rPh>
    <phoneticPr fontId="2"/>
  </si>
  <si>
    <t>給与</t>
    <rPh sb="0" eb="2">
      <t>キュウヨ</t>
    </rPh>
    <phoneticPr fontId="2"/>
  </si>
  <si>
    <t>年金</t>
    <rPh sb="0" eb="2">
      <t>ネンキン</t>
    </rPh>
    <phoneticPr fontId="2"/>
  </si>
  <si>
    <t>調整控除額</t>
    <rPh sb="0" eb="2">
      <t>チョウセイ</t>
    </rPh>
    <rPh sb="2" eb="4">
      <t>コウジョ</t>
    </rPh>
    <rPh sb="4" eb="5">
      <t>ガク</t>
    </rPh>
    <phoneticPr fontId="2"/>
  </si>
  <si>
    <t>所得金額調整控除計算</t>
    <rPh sb="0" eb="2">
      <t>ショトク</t>
    </rPh>
    <rPh sb="2" eb="4">
      <t>キンガク</t>
    </rPh>
    <rPh sb="4" eb="6">
      <t>チョウセイ</t>
    </rPh>
    <rPh sb="6" eb="8">
      <t>コウジョ</t>
    </rPh>
    <rPh sb="8" eb="10">
      <t>ケイサン</t>
    </rPh>
    <phoneticPr fontId="2"/>
  </si>
  <si>
    <t>所得金額調整控除後給与所得金額</t>
    <rPh sb="0" eb="2">
      <t>ショトク</t>
    </rPh>
    <rPh sb="2" eb="4">
      <t>キンガク</t>
    </rPh>
    <rPh sb="4" eb="6">
      <t>チョウセイ</t>
    </rPh>
    <rPh sb="6" eb="8">
      <t>コウジョ</t>
    </rPh>
    <rPh sb="8" eb="9">
      <t>ゴ</t>
    </rPh>
    <rPh sb="9" eb="11">
      <t>キュウヨ</t>
    </rPh>
    <rPh sb="11" eb="13">
      <t>ショトク</t>
    </rPh>
    <rPh sb="13" eb="15">
      <t>キンガク</t>
    </rPh>
    <phoneticPr fontId="2"/>
  </si>
  <si>
    <t>~65所得</t>
    <rPh sb="3" eb="5">
      <t>ショトク</t>
    </rPh>
    <phoneticPr fontId="2"/>
  </si>
  <si>
    <t>65~所得</t>
    <rPh sb="3" eb="5">
      <t>ショトク</t>
    </rPh>
    <phoneticPr fontId="2"/>
  </si>
  <si>
    <t>総所得金額等</t>
    <rPh sb="0" eb="3">
      <t>ソウショトク</t>
    </rPh>
    <rPh sb="3" eb="5">
      <t>キンガク</t>
    </rPh>
    <rPh sb="5" eb="6">
      <t>トウ</t>
    </rPh>
    <phoneticPr fontId="2"/>
  </si>
  <si>
    <t>軽減判定用
給与フラグ</t>
    <rPh sb="0" eb="2">
      <t>ケイゲン</t>
    </rPh>
    <rPh sb="2" eb="4">
      <t>ハンテイ</t>
    </rPh>
    <rPh sb="4" eb="5">
      <t>ヨウ</t>
    </rPh>
    <rPh sb="6" eb="8">
      <t>キュウヨ</t>
    </rPh>
    <phoneticPr fontId="2"/>
  </si>
  <si>
    <t>軽減判定用
年金フラグ</t>
    <rPh sb="0" eb="2">
      <t>ケイゲン</t>
    </rPh>
    <rPh sb="2" eb="4">
      <t>ハンテイ</t>
    </rPh>
    <rPh sb="4" eb="5">
      <t>ヨウ</t>
    </rPh>
    <rPh sb="6" eb="8">
      <t>ネンキン</t>
    </rPh>
    <phoneticPr fontId="2"/>
  </si>
  <si>
    <t>軽減判定用
フラグ</t>
    <rPh sb="0" eb="2">
      <t>ケイゲン</t>
    </rPh>
    <rPh sb="2" eb="4">
      <t>ハンテイ</t>
    </rPh>
    <rPh sb="4" eb="5">
      <t>ヨウ</t>
    </rPh>
    <phoneticPr fontId="2"/>
  </si>
  <si>
    <t>7割</t>
    <rPh sb="1" eb="2">
      <t>ワリ</t>
    </rPh>
    <phoneticPr fontId="2"/>
  </si>
  <si>
    <t>5割</t>
    <rPh sb="1" eb="2">
      <t>ワリ</t>
    </rPh>
    <phoneticPr fontId="2"/>
  </si>
  <si>
    <t>2割</t>
    <rPh sb="1" eb="2">
      <t>ワリ</t>
    </rPh>
    <phoneticPr fontId="2"/>
  </si>
  <si>
    <t>被保険者数</t>
    <rPh sb="0" eb="4">
      <t>ヒホケンシャ</t>
    </rPh>
    <rPh sb="4" eb="5">
      <t>スウ</t>
    </rPh>
    <phoneticPr fontId="2"/>
  </si>
  <si>
    <t>給与所得者等の数</t>
    <rPh sb="0" eb="2">
      <t>キュウヨ</t>
    </rPh>
    <rPh sb="2" eb="5">
      <t>ショトクシャ</t>
    </rPh>
    <rPh sb="5" eb="6">
      <t>トウ</t>
    </rPh>
    <rPh sb="7" eb="8">
      <t>カズ</t>
    </rPh>
    <phoneticPr fontId="2"/>
  </si>
  <si>
    <t>軽減基準所得</t>
    <rPh sb="0" eb="2">
      <t>ケイゲン</t>
    </rPh>
    <rPh sb="2" eb="4">
      <t>キジュン</t>
    </rPh>
    <rPh sb="4" eb="6">
      <t>ショトク</t>
    </rPh>
    <phoneticPr fontId="2"/>
  </si>
  <si>
    <t>賦課限度額(円)</t>
    <rPh sb="0" eb="2">
      <t>フカ</t>
    </rPh>
    <rPh sb="2" eb="5">
      <t>ゲンドガク</t>
    </rPh>
    <rPh sb="6" eb="7">
      <t>エン</t>
    </rPh>
    <phoneticPr fontId="2"/>
  </si>
  <si>
    <r>
      <t>世帯主(擬制世帯主含む)と加入者の年齢を選択</t>
    </r>
    <r>
      <rPr>
        <sz val="11"/>
        <rFont val="ＭＳ Ｐゴシック"/>
        <family val="3"/>
        <charset val="128"/>
      </rPr>
      <t>。</t>
    </r>
    <r>
      <rPr>
        <sz val="11"/>
        <color indexed="10"/>
        <rFont val="ＭＳ Ｐゴシック"/>
        <family val="3"/>
        <charset val="128"/>
      </rPr>
      <t>（１月１日現在の年齢を選択してください）</t>
    </r>
    <rPh sb="0" eb="3">
      <t>セタイヌシ</t>
    </rPh>
    <rPh sb="4" eb="6">
      <t>ギセイ</t>
    </rPh>
    <rPh sb="6" eb="9">
      <t>セタイヌシ</t>
    </rPh>
    <rPh sb="9" eb="10">
      <t>フク</t>
    </rPh>
    <rPh sb="13" eb="16">
      <t>カニュウシャ</t>
    </rPh>
    <rPh sb="17" eb="19">
      <t>ネンレイ</t>
    </rPh>
    <rPh sb="20" eb="22">
      <t>センタク</t>
    </rPh>
    <rPh sb="25" eb="26">
      <t>ガツ</t>
    </rPh>
    <rPh sb="27" eb="28">
      <t>ヒ</t>
    </rPh>
    <rPh sb="28" eb="30">
      <t>ゲンザイ</t>
    </rPh>
    <rPh sb="31" eb="33">
      <t>ネンレイ</t>
    </rPh>
    <rPh sb="34" eb="36">
      <t>センタク</t>
    </rPh>
    <phoneticPr fontId="2"/>
  </si>
  <si>
    <t>軽減判定用
所得</t>
    <rPh sb="0" eb="2">
      <t>ケイゲン</t>
    </rPh>
    <rPh sb="2" eb="4">
      <t>ハンテイ</t>
    </rPh>
    <rPh sb="4" eb="5">
      <t>ヨウ</t>
    </rPh>
    <rPh sb="6" eb="8">
      <t>ショトク</t>
    </rPh>
    <phoneticPr fontId="2"/>
  </si>
  <si>
    <t>資産割
対象税額</t>
    <rPh sb="0" eb="2">
      <t>シサン</t>
    </rPh>
    <rPh sb="2" eb="3">
      <t>ワ</t>
    </rPh>
    <rPh sb="4" eb="6">
      <t>タイショウ</t>
    </rPh>
    <rPh sb="6" eb="8">
      <t>ゼイガク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</si>
  <si>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</si>
  <si>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</si>
  <si>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</si>
  <si>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</si>
  <si>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</si>
  <si>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</si>
  <si>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</si>
  <si>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</si>
  <si>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次の入力手順の１～４に従って、各項目を入力してください。</t>
    <rPh sb="0" eb="1">
      <t>ツギ</t>
    </rPh>
    <rPh sb="2" eb="4">
      <t>ニュウリョク</t>
    </rPh>
    <rPh sb="4" eb="6">
      <t>テジュン</t>
    </rPh>
    <rPh sb="11" eb="12">
      <t>シタガ</t>
    </rPh>
    <rPh sb="15" eb="16">
      <t>カク</t>
    </rPh>
    <rPh sb="16" eb="18">
      <t>コウモク</t>
    </rPh>
    <rPh sb="19" eb="21">
      <t>ニュウリョク</t>
    </rPh>
    <phoneticPr fontId="2"/>
  </si>
  <si>
    <t>医療保険分</t>
    <rPh sb="0" eb="2">
      <t>イリョウ</t>
    </rPh>
    <rPh sb="2" eb="4">
      <t>ホケン</t>
    </rPh>
    <rPh sb="4" eb="5">
      <t>ブン</t>
    </rPh>
    <phoneticPr fontId="2"/>
  </si>
  <si>
    <t>後期高齢者支援金分</t>
    <rPh sb="0" eb="2">
      <t>コウキ</t>
    </rPh>
    <rPh sb="2" eb="5">
      <t>コウレイシャ</t>
    </rPh>
    <rPh sb="5" eb="7">
      <t>シエン</t>
    </rPh>
    <rPh sb="7" eb="8">
      <t>キン</t>
    </rPh>
    <rPh sb="8" eb="9">
      <t>ブン</t>
    </rPh>
    <phoneticPr fontId="2"/>
  </si>
  <si>
    <t>介護保険分
(40歳から64歳)</t>
    <rPh sb="0" eb="2">
      <t>カイゴ</t>
    </rPh>
    <rPh sb="2" eb="4">
      <t>ホケン</t>
    </rPh>
    <rPh sb="4" eb="5">
      <t>ブン</t>
    </rPh>
    <rPh sb="9" eb="10">
      <t>サイ</t>
    </rPh>
    <rPh sb="14" eb="15">
      <t>サイ</t>
    </rPh>
    <phoneticPr fontId="2"/>
  </si>
  <si>
    <r>
      <t>加入者を選択</t>
    </r>
    <r>
      <rPr>
        <sz val="11"/>
        <rFont val="ＭＳ Ｐゴシック"/>
        <family val="3"/>
        <charset val="128"/>
      </rPr>
      <t>。
①の列に世帯主が加入する場合＝</t>
    </r>
    <r>
      <rPr>
        <b/>
        <sz val="11"/>
        <rFont val="ＭＳ Ｐゴシック"/>
        <family val="3"/>
        <charset val="128"/>
      </rPr>
      <t>世帯主</t>
    </r>
    <r>
      <rPr>
        <sz val="11"/>
        <rFont val="ＭＳ Ｐゴシック"/>
        <family val="3"/>
        <charset val="128"/>
      </rPr>
      <t>、世帯主が加入しない場合＝</t>
    </r>
    <r>
      <rPr>
        <b/>
        <sz val="11"/>
        <rFont val="ＭＳ Ｐゴシック"/>
        <family val="3"/>
        <charset val="128"/>
      </rPr>
      <t>擬制世帯主</t>
    </r>
    <r>
      <rPr>
        <sz val="11"/>
        <rFont val="ＭＳ Ｐゴシック"/>
        <family val="3"/>
        <charset val="128"/>
      </rPr>
      <t>を選択。
②～⑧の列に加入される方の数だけ＝</t>
    </r>
    <r>
      <rPr>
        <b/>
        <sz val="11"/>
        <rFont val="ＭＳ Ｐゴシック"/>
        <family val="3"/>
        <charset val="128"/>
      </rPr>
      <t>世帯員</t>
    </r>
    <r>
      <rPr>
        <sz val="11"/>
        <rFont val="ＭＳ Ｐゴシック"/>
        <family val="3"/>
        <charset val="128"/>
      </rPr>
      <t>を選択。(世帯主以外)
※収入のない方も加入者と年齢の欄は選択してください。</t>
    </r>
    <rPh sb="0" eb="3">
      <t>カニュウシャ</t>
    </rPh>
    <rPh sb="4" eb="6">
      <t>センタク</t>
    </rPh>
    <rPh sb="12" eb="15">
      <t>セタイヌシ</t>
    </rPh>
    <rPh sb="16" eb="18">
      <t>カニュウ</t>
    </rPh>
    <rPh sb="20" eb="22">
      <t>バアイ</t>
    </rPh>
    <rPh sb="23" eb="26">
      <t>セタイヌシ</t>
    </rPh>
    <rPh sb="53" eb="54">
      <t>レツ</t>
    </rPh>
    <rPh sb="55" eb="57">
      <t>カニュウ</t>
    </rPh>
    <rPh sb="60" eb="61">
      <t>カタ</t>
    </rPh>
    <rPh sb="62" eb="63">
      <t>カズ</t>
    </rPh>
    <rPh sb="66" eb="69">
      <t>セタイイン</t>
    </rPh>
    <rPh sb="70" eb="72">
      <t>センタク</t>
    </rPh>
    <rPh sb="74" eb="77">
      <t>セタイヌシ</t>
    </rPh>
    <rPh sb="77" eb="79">
      <t>イガイ</t>
    </rPh>
    <rPh sb="82" eb="84">
      <t>シュウニュウ</t>
    </rPh>
    <rPh sb="87" eb="88">
      <t>カタ</t>
    </rPh>
    <rPh sb="89" eb="92">
      <t>カニュウシャ</t>
    </rPh>
    <rPh sb="93" eb="95">
      <t>ネンレイ</t>
    </rPh>
    <rPh sb="96" eb="97">
      <t>ラン</t>
    </rPh>
    <rPh sb="98" eb="100">
      <t>センタク</t>
    </rPh>
    <phoneticPr fontId="2"/>
  </si>
  <si>
    <t>の収入・所得）。擬制</t>
    <phoneticPr fontId="2"/>
  </si>
  <si>
    <t>世帯主の収入・所得も入力してください。</t>
    <rPh sb="0" eb="2">
      <t>セタイ</t>
    </rPh>
    <rPh sb="2" eb="3">
      <t>ヌシ</t>
    </rPh>
    <phoneticPr fontId="2"/>
  </si>
  <si>
    <t>あくまでも概算となりますので、実際の税額とは異なる場合もあります。</t>
    <rPh sb="5" eb="7">
      <t>ガイサン</t>
    </rPh>
    <rPh sb="15" eb="17">
      <t>ジッサイ</t>
    </rPh>
    <rPh sb="18" eb="20">
      <t>ゼイガク</t>
    </rPh>
    <rPh sb="22" eb="23">
      <t>コト</t>
    </rPh>
    <rPh sb="25" eb="27">
      <t>バアイ</t>
    </rPh>
    <phoneticPr fontId="2"/>
  </si>
  <si>
    <r>
      <t>　　この試算表は、</t>
    </r>
    <r>
      <rPr>
        <b/>
        <sz val="11"/>
        <rFont val="ＭＳ Ｐゴシック"/>
        <family val="3"/>
        <charset val="128"/>
      </rPr>
      <t>加入者全員が１年間加入</t>
    </r>
    <r>
      <rPr>
        <sz val="11"/>
        <rFont val="ＭＳ Ｐゴシック"/>
        <family val="3"/>
        <charset val="128"/>
      </rPr>
      <t>するものとして計算されます。</t>
    </r>
    <phoneticPr fontId="2"/>
  </si>
  <si>
    <t xml:space="preserve"> 国民健康保険税は世帯ごとに計算され、世帯主が納税義務者となります。</t>
    <rPh sb="1" eb="3">
      <t>コクミン</t>
    </rPh>
    <rPh sb="3" eb="5">
      <t>ケンコウ</t>
    </rPh>
    <rPh sb="5" eb="7">
      <t>ホケン</t>
    </rPh>
    <rPh sb="7" eb="8">
      <t>ゼイ</t>
    </rPh>
    <rPh sb="9" eb="11">
      <t>セタイ</t>
    </rPh>
    <rPh sb="14" eb="16">
      <t>ケイサン</t>
    </rPh>
    <rPh sb="19" eb="22">
      <t>セタイヌシ</t>
    </rPh>
    <rPh sb="23" eb="25">
      <t>ノウゼイ</t>
    </rPh>
    <rPh sb="25" eb="28">
      <t>ギムシャ</t>
    </rPh>
    <phoneticPr fontId="2"/>
  </si>
  <si>
    <t>令和６年度 税率</t>
    <rPh sb="0" eb="1">
      <t>レイ</t>
    </rPh>
    <rPh sb="1" eb="2">
      <t>ワ</t>
    </rPh>
    <rPh sb="3" eb="5">
      <t>ネンド</t>
    </rPh>
    <rPh sb="6" eb="8">
      <t>ゼイリツ</t>
    </rPh>
    <phoneticPr fontId="2"/>
  </si>
  <si>
    <t>　 産前産後期間相当分の免除については試算に含まれておりません。</t>
    <rPh sb="6" eb="8">
      <t>キカン</t>
    </rPh>
    <rPh sb="8" eb="11">
      <t>ソウトウブン</t>
    </rPh>
    <rPh sb="12" eb="14">
      <t>メンジョ</t>
    </rPh>
    <phoneticPr fontId="2"/>
  </si>
  <si>
    <r>
      <t xml:space="preserve">軽減判定区分
</t>
    </r>
    <r>
      <rPr>
        <sz val="8"/>
        <rFont val="ＭＳ Ｐゴシック"/>
        <family val="3"/>
        <charset val="128"/>
      </rPr>
      <t>(均等割)</t>
    </r>
    <rPh sb="0" eb="2">
      <t>ケイゲン</t>
    </rPh>
    <rPh sb="2" eb="4">
      <t>ハンテイ</t>
    </rPh>
    <rPh sb="4" eb="6">
      <t>クブン</t>
    </rPh>
    <rPh sb="8" eb="10">
      <t>キントウ</t>
    </rPh>
    <rPh sb="10" eb="11">
      <t>ワ</t>
    </rPh>
    <phoneticPr fontId="2"/>
  </si>
  <si>
    <t xml:space="preserve">   未就学児に係る均等割額軽減については試算に含まれておりません。</t>
    <phoneticPr fontId="2"/>
  </si>
  <si>
    <t xml:space="preserve">    給与収入が850万円以上の者に係る、扶養親族・特別障害者を有する者等の所得金額調整控除</t>
    <rPh sb="4" eb="6">
      <t>キュウヨ</t>
    </rPh>
    <rPh sb="6" eb="8">
      <t>シュウニュウ</t>
    </rPh>
    <rPh sb="12" eb="13">
      <t>マン</t>
    </rPh>
    <rPh sb="13" eb="14">
      <t>エン</t>
    </rPh>
    <rPh sb="14" eb="16">
      <t>イジョウ</t>
    </rPh>
    <rPh sb="17" eb="18">
      <t>モノ</t>
    </rPh>
    <rPh sb="19" eb="20">
      <t>カカ</t>
    </rPh>
    <rPh sb="22" eb="24">
      <t>フヨウ</t>
    </rPh>
    <rPh sb="24" eb="26">
      <t>シンゾク</t>
    </rPh>
    <rPh sb="27" eb="29">
      <t>トクベツ</t>
    </rPh>
    <rPh sb="29" eb="32">
      <t>ショウガイシャ</t>
    </rPh>
    <rPh sb="33" eb="34">
      <t>ユウ</t>
    </rPh>
    <rPh sb="36" eb="37">
      <t>モノ</t>
    </rPh>
    <rPh sb="37" eb="38">
      <t>トウ</t>
    </rPh>
    <rPh sb="39" eb="41">
      <t>ショトク</t>
    </rPh>
    <rPh sb="41" eb="43">
      <t>キンガク</t>
    </rPh>
    <rPh sb="43" eb="45">
      <t>チョウセイ</t>
    </rPh>
    <rPh sb="45" eb="47">
      <t>コウジョ</t>
    </rPh>
    <phoneticPr fontId="2"/>
  </si>
  <si>
    <t>は試算の対象外です。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</si>
</sst>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0_);[Red]\(#,##0.00\)"/>
    <numFmt numFmtId="179" formatCode="0.0"/>
  </numFmts>
  <fonts count="1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10"/>
      <name val="ＭＳ Ｐゴシック"/>
      <family val="3"/>
      <charset val="128"/>
    </font>
    <font>
      <b/>
      <sz val="12"/>
      <name val="ＭＳ Ｐゴシック"/>
      <family val="3"/>
      <charset val="128"/>
    </font>
    <font>
      <b/>
      <sz val="14"/>
      <name val="HGPｺﾞｼｯｸE"/>
      <family val="3"/>
      <charset val="128"/>
    </font>
    <font>
      <sz val="14"/>
      <color indexed="10"/>
      <name val="HGS創英角ｺﾞｼｯｸUB"/>
      <family val="3"/>
      <charset val="128"/>
    </font>
    <font>
      <sz val="11"/>
      <color indexed="8"/>
      <name val="ＭＳ Ｐゴシック"/>
      <family val="3"/>
      <charset val="128"/>
    </font>
    <font>
      <sz val="10"/>
      <color indexed="8"/>
      <name val="ＭＳ Ｐゴシック"/>
      <family val="3"/>
      <charset val="128"/>
    </font>
    <font>
      <b/>
      <sz val="14"/>
      <name val="HGSｺﾞｼｯｸE"/>
      <family val="3"/>
      <charset val="128"/>
    </font>
    <font>
      <b/>
      <sz val="10"/>
      <name val="ＭＳ Ｐゴシック"/>
      <family val="3"/>
      <charset val="128"/>
    </font>
    <font>
      <b/>
      <sz val="8"/>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b/>
      <sz val="15"/>
      <name val="ＭＳ Ｐゴシック"/>
      <family val="3"/>
      <charset val="128"/>
    </font>
  </fonts>
  <fills count="2">
    <fill>
      <patternFill patternType="none"/>
    </fill>
    <fill>
      <patternFill patternType="gray125"/>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double">
        <color indexed="64"/>
      </left>
      <right style="double">
        <color indexed="64"/>
      </right>
      <top style="double">
        <color indexed="64"/>
      </top>
      <bottom style="double">
        <color indexed="64"/>
      </bottom>
      <diagonal style="thin">
        <color indexed="64"/>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87">
    <xf numFmtId="0" fontId="0" fillId="0" borderId="0" xfId="0"/>
    <xf numFmtId="0" fontId="8" fillId="0" borderId="1" xfId="0" applyFont="1" applyFill="1" applyBorder="1" applyProtection="1">
      <protection hidden="1"/>
    </xf>
    <xf numFmtId="0" fontId="0" fillId="0" borderId="0" xfId="0" applyFill="1" applyAlignment="1"/>
    <xf numFmtId="0" fontId="0" fillId="0" borderId="0" xfId="0" applyFill="1"/>
    <xf numFmtId="0" fontId="8" fillId="0" borderId="0" xfId="0" applyFont="1" applyFill="1"/>
    <xf numFmtId="0" fontId="8" fillId="0" borderId="0" xfId="0" applyFont="1" applyFill="1" applyProtection="1">
      <protection hidden="1"/>
    </xf>
    <xf numFmtId="0" fontId="0" fillId="0" borderId="0" xfId="0" applyFill="1" applyBorder="1"/>
    <xf numFmtId="0" fontId="8" fillId="0" borderId="0" xfId="0" applyFont="1" applyFill="1" applyAlignment="1" applyProtection="1">
      <alignment horizontal="center"/>
      <protection hidden="1"/>
    </xf>
    <xf numFmtId="0" fontId="8" fillId="0" borderId="1" xfId="0" applyFont="1" applyFill="1" applyBorder="1" applyAlignment="1" applyProtection="1">
      <protection hidden="1"/>
    </xf>
    <xf numFmtId="0" fontId="8" fillId="0" borderId="2" xfId="0" applyFont="1" applyFill="1" applyBorder="1" applyAlignment="1" applyProtection="1">
      <alignment horizontal="center"/>
      <protection hidden="1"/>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0" xfId="0" applyFont="1" applyFill="1" applyBorder="1" applyProtection="1">
      <protection hidden="1"/>
    </xf>
    <xf numFmtId="0" fontId="9" fillId="0" borderId="0" xfId="1" applyFont="1" applyFill="1" applyProtection="1">
      <alignment vertical="center"/>
      <protection hidden="1"/>
    </xf>
    <xf numFmtId="0" fontId="0" fillId="0" borderId="0" xfId="0" applyFill="1" applyBorder="1" applyAlignment="1">
      <alignment horizontal="center"/>
    </xf>
    <xf numFmtId="176" fontId="8" fillId="0" borderId="1" xfId="0" applyNumberFormat="1" applyFont="1" applyFill="1" applyBorder="1" applyProtection="1">
      <protection hidden="1"/>
    </xf>
    <xf numFmtId="0" fontId="9" fillId="0" borderId="0" xfId="1" applyFont="1" applyFill="1" applyAlignment="1" applyProtection="1">
      <alignment vertical="center"/>
      <protection hidden="1"/>
    </xf>
    <xf numFmtId="0" fontId="8" fillId="0" borderId="9" xfId="0" applyFont="1" applyFill="1" applyBorder="1" applyProtection="1">
      <protection hidden="1"/>
    </xf>
    <xf numFmtId="0" fontId="8" fillId="0" borderId="10" xfId="0" applyFont="1" applyFill="1" applyBorder="1" applyProtection="1">
      <protection hidden="1"/>
    </xf>
    <xf numFmtId="0" fontId="8" fillId="0" borderId="11" xfId="0" applyFont="1" applyFill="1" applyBorder="1" applyProtection="1">
      <protection hidden="1"/>
    </xf>
    <xf numFmtId="0" fontId="8" fillId="0" borderId="12" xfId="0" applyFont="1" applyFill="1" applyBorder="1" applyProtection="1">
      <protection hidden="1"/>
    </xf>
    <xf numFmtId="0" fontId="8" fillId="0" borderId="13" xfId="0" applyFont="1" applyFill="1" applyBorder="1" applyProtection="1">
      <protection hidden="1"/>
    </xf>
    <xf numFmtId="0" fontId="8" fillId="0" borderId="14" xfId="0" applyFont="1" applyFill="1" applyBorder="1" applyProtection="1">
      <protection hidden="1"/>
    </xf>
    <xf numFmtId="0" fontId="8" fillId="0" borderId="15" xfId="0" applyFont="1" applyFill="1" applyBorder="1" applyProtection="1">
      <protection hidden="1"/>
    </xf>
    <xf numFmtId="0" fontId="8" fillId="0" borderId="16" xfId="0" applyFont="1" applyFill="1" applyBorder="1" applyProtection="1">
      <protection hidden="1"/>
    </xf>
    <xf numFmtId="0" fontId="0" fillId="0" borderId="11" xfId="0" applyFill="1" applyBorder="1"/>
    <xf numFmtId="0" fontId="0" fillId="0" borderId="17" xfId="0" applyFill="1" applyBorder="1" applyAlignment="1"/>
    <xf numFmtId="0" fontId="0" fillId="0" borderId="18" xfId="0" applyFill="1" applyBorder="1" applyAlignment="1"/>
    <xf numFmtId="0" fontId="8" fillId="0" borderId="19" xfId="0" applyFont="1" applyFill="1" applyBorder="1" applyProtection="1">
      <protection hidden="1"/>
    </xf>
    <xf numFmtId="0" fontId="8" fillId="0" borderId="20" xfId="0" applyFont="1" applyFill="1" applyBorder="1" applyAlignment="1" applyProtection="1">
      <protection hidden="1"/>
    </xf>
    <xf numFmtId="0" fontId="0" fillId="0" borderId="21" xfId="0" applyFill="1" applyBorder="1" applyAlignment="1"/>
    <xf numFmtId="0" fontId="8" fillId="0" borderId="21" xfId="0" applyFont="1" applyFill="1" applyBorder="1" applyProtection="1">
      <protection hidden="1"/>
    </xf>
    <xf numFmtId="0" fontId="8" fillId="0" borderId="22" xfId="0" applyFont="1" applyFill="1" applyBorder="1" applyProtection="1">
      <protection hidden="1"/>
    </xf>
    <xf numFmtId="0" fontId="8" fillId="0" borderId="23" xfId="0" applyFont="1" applyFill="1" applyBorder="1" applyProtection="1">
      <protection hidden="1"/>
    </xf>
    <xf numFmtId="176" fontId="8" fillId="0" borderId="0" xfId="0" applyNumberFormat="1" applyFont="1" applyFill="1" applyAlignment="1" applyProtection="1">
      <protection hidden="1"/>
    </xf>
    <xf numFmtId="176" fontId="8" fillId="0" borderId="0" xfId="0" applyNumberFormat="1" applyFont="1" applyFill="1" applyBorder="1" applyAlignment="1" applyProtection="1">
      <protection hidden="1"/>
    </xf>
    <xf numFmtId="176" fontId="8" fillId="0" borderId="0" xfId="0" applyNumberFormat="1" applyFont="1" applyFill="1" applyBorder="1" applyProtection="1">
      <protection hidden="1"/>
    </xf>
    <xf numFmtId="0" fontId="8" fillId="0" borderId="2"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wrapText="1"/>
      <protection hidden="1"/>
    </xf>
    <xf numFmtId="0" fontId="8" fillId="0" borderId="0" xfId="0" applyFont="1" applyFill="1" applyAlignment="1" applyProtection="1">
      <alignment shrinkToFit="1"/>
      <protection hidden="1"/>
    </xf>
    <xf numFmtId="0" fontId="8" fillId="0" borderId="0" xfId="0" applyFont="1" applyFill="1" applyBorder="1" applyAlignment="1" applyProtection="1">
      <alignment horizontal="center" shrinkToFit="1"/>
      <protection hidden="1"/>
    </xf>
    <xf numFmtId="0" fontId="8" fillId="0" borderId="52" xfId="0" applyFont="1" applyFill="1" applyBorder="1" applyAlignment="1" applyProtection="1">
      <alignment horizontal="center" shrinkToFit="1"/>
      <protection hidden="1"/>
    </xf>
    <xf numFmtId="0" fontId="8" fillId="0" borderId="52" xfId="0" applyFont="1" applyFill="1" applyBorder="1" applyAlignment="1" applyProtection="1">
      <alignment shrinkToFit="1"/>
      <protection hidden="1"/>
    </xf>
    <xf numFmtId="0" fontId="8" fillId="0" borderId="0" xfId="0" applyFont="1" applyFill="1" applyBorder="1" applyAlignment="1" applyProtection="1">
      <alignment shrinkToFit="1"/>
      <protection hidden="1"/>
    </xf>
    <xf numFmtId="0" fontId="9" fillId="0" borderId="1" xfId="1" applyFont="1" applyFill="1" applyBorder="1" applyAlignment="1" applyProtection="1">
      <alignment vertical="center" shrinkToFit="1"/>
      <protection hidden="1"/>
    </xf>
    <xf numFmtId="0" fontId="8" fillId="0" borderId="1" xfId="0" applyFont="1" applyFill="1" applyBorder="1" applyAlignment="1" applyProtection="1">
      <alignment shrinkToFit="1"/>
      <protection hidden="1"/>
    </xf>
    <xf numFmtId="0" fontId="8" fillId="0" borderId="4" xfId="0" applyFont="1" applyFill="1" applyBorder="1" applyAlignment="1" applyProtection="1">
      <alignment shrinkToFit="1"/>
      <protection hidden="1"/>
    </xf>
    <xf numFmtId="0" fontId="0" fillId="0" borderId="1" xfId="0" applyBorder="1" applyAlignment="1">
      <alignment shrinkToFit="1"/>
    </xf>
    <xf numFmtId="0" fontId="8" fillId="0" borderId="1" xfId="1" applyFont="1" applyFill="1" applyBorder="1" applyAlignment="1" applyProtection="1">
      <alignment shrinkToFit="1"/>
      <protection hidden="1"/>
    </xf>
    <xf numFmtId="177" fontId="8" fillId="0" borderId="1" xfId="1" applyNumberFormat="1" applyFont="1" applyFill="1" applyBorder="1" applyAlignment="1" applyProtection="1">
      <alignment shrinkToFit="1"/>
      <protection hidden="1"/>
    </xf>
    <xf numFmtId="176" fontId="8" fillId="0" borderId="1" xfId="0" applyNumberFormat="1" applyFont="1" applyFill="1" applyBorder="1" applyAlignment="1" applyProtection="1">
      <alignment shrinkToFit="1"/>
      <protection hidden="1"/>
    </xf>
    <xf numFmtId="177" fontId="9" fillId="0" borderId="0" xfId="1" applyNumberFormat="1" applyFont="1" applyFill="1" applyBorder="1" applyAlignment="1" applyProtection="1">
      <alignment vertical="center" shrinkToFit="1"/>
      <protection hidden="1"/>
    </xf>
    <xf numFmtId="177" fontId="8" fillId="0" borderId="1" xfId="0" applyNumberFormat="1" applyFont="1" applyFill="1" applyBorder="1" applyAlignment="1" applyProtection="1">
      <alignment shrinkToFit="1"/>
      <protection hidden="1"/>
    </xf>
    <xf numFmtId="177" fontId="9" fillId="0" borderId="1" xfId="1" applyNumberFormat="1" applyFont="1" applyFill="1" applyBorder="1" applyAlignment="1" applyProtection="1">
      <alignment vertical="center" shrinkToFit="1"/>
      <protection hidden="1"/>
    </xf>
    <xf numFmtId="177" fontId="8" fillId="0" borderId="0" xfId="0" applyNumberFormat="1" applyFont="1" applyFill="1" applyBorder="1" applyAlignment="1" applyProtection="1">
      <alignment shrinkToFit="1"/>
      <protection hidden="1"/>
    </xf>
    <xf numFmtId="0" fontId="8" fillId="0" borderId="0" xfId="0" applyFont="1" applyFill="1" applyAlignment="1">
      <alignment shrinkToFit="1"/>
    </xf>
    <xf numFmtId="177" fontId="8" fillId="0" borderId="1" xfId="0" applyNumberFormat="1" applyFont="1" applyFill="1" applyBorder="1" applyProtection="1">
      <protection hidden="1"/>
    </xf>
    <xf numFmtId="0" fontId="8" fillId="0" borderId="0" xfId="0" applyFont="1" applyFill="1" applyBorder="1" applyAlignment="1" applyProtection="1">
      <alignment horizontal="center" vertical="center"/>
      <protection hidden="1"/>
    </xf>
    <xf numFmtId="0" fontId="8" fillId="0" borderId="1" xfId="0" applyNumberFormat="1" applyFont="1" applyFill="1" applyBorder="1" applyAlignment="1" applyProtection="1">
      <alignment horizontal="right"/>
      <protection hidden="1"/>
    </xf>
    <xf numFmtId="0" fontId="8" fillId="0" borderId="1" xfId="0" applyFont="1" applyFill="1" applyBorder="1"/>
    <xf numFmtId="38" fontId="8" fillId="0" borderId="1" xfId="2" applyFont="1" applyFill="1" applyBorder="1" applyAlignment="1" applyProtection="1">
      <protection hidden="1"/>
    </xf>
    <xf numFmtId="38" fontId="8" fillId="0" borderId="0" xfId="2" applyFont="1" applyFill="1" applyAlignment="1" applyProtection="1">
      <alignment shrinkToFit="1"/>
      <protection hidden="1"/>
    </xf>
    <xf numFmtId="38" fontId="8" fillId="0" borderId="0" xfId="2" applyFont="1" applyFill="1" applyAlignment="1" applyProtection="1">
      <protection hidden="1"/>
    </xf>
    <xf numFmtId="38" fontId="8" fillId="0" borderId="1" xfId="2" applyFont="1" applyFill="1" applyBorder="1" applyAlignment="1" applyProtection="1">
      <alignment shrinkToFit="1"/>
      <protection hidden="1"/>
    </xf>
    <xf numFmtId="38" fontId="9" fillId="0" borderId="0" xfId="2" applyFont="1" applyFill="1" applyBorder="1" applyAlignment="1" applyProtection="1">
      <alignment vertical="center" shrinkToFit="1"/>
      <protection hidden="1"/>
    </xf>
    <xf numFmtId="38" fontId="8" fillId="0" borderId="0" xfId="2" applyFont="1" applyFill="1" applyAlignment="1">
      <alignment shrinkToFit="1"/>
    </xf>
    <xf numFmtId="38" fontId="8" fillId="0" borderId="0" xfId="2" applyFont="1" applyFill="1" applyAlignment="1"/>
    <xf numFmtId="0" fontId="0" fillId="0" borderId="0" xfId="0" applyFill="1" applyProtection="1"/>
    <xf numFmtId="0" fontId="0" fillId="0" borderId="0" xfId="0" applyFill="1" applyAlignment="1" applyProtection="1"/>
    <xf numFmtId="0" fontId="0" fillId="0" borderId="0" xfId="0" applyFill="1" applyAlignment="1" applyProtection="1">
      <alignment vertical="top" wrapText="1"/>
    </xf>
    <xf numFmtId="0" fontId="0" fillId="0" borderId="0" xfId="0" applyFill="1" applyAlignment="1" applyProtection="1">
      <alignment horizontal="distributed"/>
    </xf>
    <xf numFmtId="0" fontId="7" fillId="0" borderId="0" xfId="0" applyFont="1" applyFill="1" applyBorder="1" applyProtection="1"/>
    <xf numFmtId="0" fontId="0" fillId="0" borderId="0" xfId="0" applyFill="1" applyBorder="1" applyProtection="1"/>
    <xf numFmtId="0" fontId="0" fillId="0" borderId="0" xfId="0" applyFill="1" applyBorder="1" applyAlignment="1" applyProtection="1"/>
    <xf numFmtId="0" fontId="4" fillId="0" borderId="0" xfId="0" applyFont="1" applyFill="1" applyBorder="1" applyAlignment="1" applyProtection="1"/>
    <xf numFmtId="0" fontId="3" fillId="0" borderId="4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76" fontId="0" fillId="0" borderId="0" xfId="0" applyNumberFormat="1" applyFill="1" applyBorder="1" applyAlignment="1" applyProtection="1"/>
    <xf numFmtId="0" fontId="0" fillId="0" borderId="0" xfId="0" applyFill="1" applyBorder="1" applyAlignment="1" applyProtection="1">
      <alignment vertical="center"/>
    </xf>
    <xf numFmtId="0" fontId="15" fillId="0" borderId="0" xfId="0" applyFont="1" applyFill="1" applyProtection="1"/>
    <xf numFmtId="0" fontId="0" fillId="0" borderId="45" xfId="0" applyFill="1" applyBorder="1" applyProtection="1"/>
    <xf numFmtId="0" fontId="16" fillId="0" borderId="0" xfId="0" applyFont="1" applyFill="1" applyAlignment="1" applyProtection="1">
      <alignment horizontal="center" vertical="center"/>
    </xf>
    <xf numFmtId="0" fontId="0" fillId="0" borderId="70" xfId="0" applyFill="1" applyBorder="1" applyAlignment="1" applyProtection="1">
      <alignment horizontal="center" vertical="center" shrinkToFit="1"/>
    </xf>
    <xf numFmtId="0" fontId="0" fillId="0" borderId="71" xfId="0" applyFill="1" applyBorder="1" applyAlignment="1" applyProtection="1">
      <alignment horizontal="center" vertical="center" shrinkToFit="1"/>
    </xf>
    <xf numFmtId="38" fontId="0" fillId="0" borderId="71" xfId="2" applyFont="1" applyFill="1" applyBorder="1" applyAlignment="1" applyProtection="1">
      <alignment horizontal="center"/>
    </xf>
    <xf numFmtId="38" fontId="0" fillId="0" borderId="73" xfId="2" applyFont="1" applyFill="1" applyBorder="1" applyAlignment="1" applyProtection="1">
      <alignment horizontal="center"/>
    </xf>
    <xf numFmtId="0" fontId="4" fillId="0" borderId="0" xfId="0" applyFont="1" applyFill="1" applyAlignment="1" applyProtection="1">
      <alignment horizontal="left" vertical="top" wrapText="1"/>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0" fillId="0" borderId="25" xfId="0" applyBorder="1" applyAlignment="1" applyProtection="1"/>
    <xf numFmtId="0" fontId="0" fillId="0" borderId="26" xfId="0" applyBorder="1" applyAlignment="1" applyProtection="1"/>
    <xf numFmtId="0" fontId="5" fillId="0" borderId="27"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0" fillId="0" borderId="28" xfId="0" applyBorder="1" applyAlignment="1" applyProtection="1"/>
    <xf numFmtId="0" fontId="0" fillId="0" borderId="29" xfId="0" applyBorder="1" applyAlignment="1" applyProtection="1"/>
    <xf numFmtId="176" fontId="0" fillId="0" borderId="61" xfId="0" applyNumberFormat="1" applyFill="1" applyBorder="1" applyAlignment="1" applyProtection="1">
      <alignment horizontal="right" vertical="center" wrapText="1"/>
    </xf>
    <xf numFmtId="176" fontId="0" fillId="0" borderId="62" xfId="0" applyNumberFormat="1" applyFill="1" applyBorder="1" applyAlignment="1" applyProtection="1">
      <alignment horizontal="right" vertical="center" wrapText="1"/>
    </xf>
    <xf numFmtId="176" fontId="0" fillId="0" borderId="63" xfId="0" applyNumberFormat="1" applyFill="1" applyBorder="1" applyAlignment="1" applyProtection="1">
      <alignment horizontal="right" vertical="center" wrapText="1"/>
    </xf>
    <xf numFmtId="176" fontId="0" fillId="0" borderId="33" xfId="0" applyNumberFormat="1" applyFill="1" applyBorder="1" applyAlignment="1" applyProtection="1">
      <alignment horizontal="right" vertical="center"/>
    </xf>
    <xf numFmtId="176" fontId="0" fillId="0" borderId="60" xfId="0" applyNumberFormat="1" applyFill="1" applyBorder="1" applyAlignment="1" applyProtection="1">
      <alignment horizontal="right" vertical="center"/>
    </xf>
    <xf numFmtId="0" fontId="0" fillId="0" borderId="49" xfId="0" applyFill="1" applyBorder="1" applyAlignment="1" applyProtection="1">
      <alignment horizontal="center"/>
    </xf>
    <xf numFmtId="0" fontId="0" fillId="0" borderId="50" xfId="0" applyFill="1" applyBorder="1" applyAlignment="1" applyProtection="1">
      <alignment horizontal="center"/>
    </xf>
    <xf numFmtId="0" fontId="0" fillId="0" borderId="51" xfId="0" applyFill="1" applyBorder="1" applyAlignment="1" applyProtection="1">
      <alignment horizontal="center"/>
    </xf>
    <xf numFmtId="0" fontId="0" fillId="0" borderId="0" xfId="0" applyFill="1" applyAlignment="1" applyProtection="1"/>
    <xf numFmtId="0" fontId="0" fillId="0" borderId="65" xfId="0" applyFill="1" applyBorder="1" applyAlignment="1" applyProtection="1">
      <alignment horizontal="center" shrinkToFit="1"/>
    </xf>
    <xf numFmtId="0" fontId="0" fillId="0" borderId="66" xfId="0" applyFill="1" applyBorder="1" applyAlignment="1" applyProtection="1">
      <alignment horizontal="center" shrinkToFit="1"/>
    </xf>
    <xf numFmtId="0" fontId="0" fillId="0" borderId="49" xfId="0" applyFill="1" applyBorder="1" applyAlignment="1" applyProtection="1">
      <alignment horizontal="center"/>
      <protection locked="0"/>
    </xf>
    <xf numFmtId="0" fontId="0" fillId="0" borderId="50" xfId="0" applyFill="1" applyBorder="1" applyAlignment="1" applyProtection="1">
      <alignment horizontal="center"/>
      <protection locked="0"/>
    </xf>
    <xf numFmtId="0" fontId="0" fillId="0" borderId="51" xfId="0" applyFill="1" applyBorder="1" applyAlignment="1" applyProtection="1">
      <alignment horizontal="center"/>
      <protection locked="0"/>
    </xf>
    <xf numFmtId="0" fontId="0" fillId="0" borderId="49" xfId="0" applyFill="1" applyBorder="1" applyAlignment="1" applyProtection="1">
      <alignment horizontal="center" shrinkToFit="1"/>
      <protection locked="0"/>
    </xf>
    <xf numFmtId="0" fontId="0" fillId="0" borderId="50" xfId="0" applyFill="1" applyBorder="1" applyAlignment="1" applyProtection="1">
      <alignment horizontal="center" shrinkToFit="1"/>
      <protection locked="0"/>
    </xf>
    <xf numFmtId="0" fontId="0" fillId="0" borderId="51" xfId="0" applyFill="1" applyBorder="1" applyAlignment="1" applyProtection="1">
      <alignment horizontal="center" shrinkToFit="1"/>
      <protection locked="0"/>
    </xf>
    <xf numFmtId="176" fontId="8" fillId="0" borderId="6" xfId="0" applyNumberFormat="1" applyFont="1" applyFill="1" applyBorder="1" applyAlignment="1" applyProtection="1">
      <protection hidden="1"/>
    </xf>
    <xf numFmtId="176" fontId="8" fillId="0" borderId="7" xfId="0" applyNumberFormat="1" applyFont="1" applyFill="1" applyBorder="1" applyAlignment="1" applyProtection="1">
      <protection hidden="1"/>
    </xf>
    <xf numFmtId="176" fontId="8" fillId="0" borderId="8" xfId="0" applyNumberFormat="1" applyFont="1" applyFill="1" applyBorder="1" applyAlignment="1" applyProtection="1">
      <protection hidden="1"/>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protection hidden="1"/>
    </xf>
    <xf numFmtId="176" fontId="6" fillId="0" borderId="24"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61" xfId="0" applyFill="1" applyBorder="1" applyAlignment="1" applyProtection="1">
      <alignment horizontal="center"/>
    </xf>
    <xf numFmtId="0" fontId="0" fillId="0" borderId="62" xfId="0" applyFill="1" applyBorder="1" applyAlignment="1" applyProtection="1">
      <alignment horizontal="center"/>
    </xf>
    <xf numFmtId="0" fontId="0" fillId="0" borderId="63" xfId="0" applyFill="1" applyBorder="1" applyAlignment="1" applyProtection="1">
      <alignment horizontal="center"/>
    </xf>
    <xf numFmtId="0" fontId="0" fillId="0" borderId="41" xfId="0" applyFill="1" applyBorder="1" applyAlignment="1" applyProtection="1">
      <alignment horizontal="center"/>
    </xf>
    <xf numFmtId="0" fontId="0" fillId="0" borderId="42" xfId="0" applyFill="1" applyBorder="1" applyAlignment="1" applyProtection="1">
      <alignment horizontal="center"/>
    </xf>
    <xf numFmtId="0" fontId="0" fillId="0" borderId="46" xfId="0" applyFill="1" applyBorder="1" applyAlignment="1" applyProtection="1">
      <alignment horizontal="center"/>
    </xf>
    <xf numFmtId="0" fontId="0" fillId="0" borderId="47" xfId="0" applyFill="1" applyBorder="1" applyAlignment="1" applyProtection="1">
      <alignment horizontal="center"/>
    </xf>
    <xf numFmtId="0" fontId="3" fillId="0" borderId="41" xfId="0" applyFont="1" applyFill="1" applyBorder="1" applyAlignment="1" applyProtection="1">
      <alignment horizontal="center" vertical="center" wrapText="1"/>
    </xf>
    <xf numFmtId="0" fontId="0" fillId="0" borderId="42" xfId="0" applyFill="1" applyBorder="1" applyAlignment="1" applyProtection="1">
      <alignment horizontal="center" vertical="center" wrapText="1"/>
    </xf>
    <xf numFmtId="0" fontId="0" fillId="0" borderId="43" xfId="0" applyFill="1" applyBorder="1" applyAlignment="1" applyProtection="1">
      <alignment horizontal="center" vertical="center" wrapText="1"/>
    </xf>
    <xf numFmtId="0" fontId="0" fillId="0" borderId="46" xfId="0" applyFill="1" applyBorder="1" applyAlignment="1" applyProtection="1">
      <alignment horizontal="center" vertical="center" wrapText="1"/>
    </xf>
    <xf numFmtId="0" fontId="0" fillId="0" borderId="47" xfId="0" applyFill="1" applyBorder="1" applyAlignment="1" applyProtection="1">
      <alignment horizontal="center" vertical="center" wrapText="1"/>
    </xf>
    <xf numFmtId="0" fontId="0" fillId="0" borderId="48" xfId="0" applyFill="1" applyBorder="1" applyAlignment="1" applyProtection="1">
      <alignment horizontal="center" vertical="center" wrapText="1"/>
    </xf>
    <xf numFmtId="0" fontId="0" fillId="0" borderId="67" xfId="0" applyFill="1" applyBorder="1" applyAlignment="1" applyProtection="1">
      <alignment horizontal="center" shrinkToFit="1"/>
    </xf>
    <xf numFmtId="176" fontId="10" fillId="0" borderId="24"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176" fontId="0" fillId="0" borderId="33" xfId="0" applyNumberFormat="1" applyFill="1" applyBorder="1" applyAlignment="1" applyProtection="1">
      <protection locked="0"/>
    </xf>
    <xf numFmtId="176" fontId="8" fillId="0" borderId="0" xfId="0" applyNumberFormat="1" applyFont="1" applyFill="1" applyAlignment="1" applyProtection="1">
      <protection hidden="1"/>
    </xf>
    <xf numFmtId="0" fontId="8" fillId="0" borderId="0" xfId="0" applyFont="1" applyFill="1" applyAlignment="1" applyProtection="1">
      <alignment horizontal="center"/>
      <protection hidden="1"/>
    </xf>
    <xf numFmtId="176" fontId="8" fillId="0" borderId="1" xfId="0" applyNumberFormat="1" applyFont="1" applyFill="1" applyBorder="1" applyAlignment="1" applyProtection="1">
      <protection hidden="1"/>
    </xf>
    <xf numFmtId="0" fontId="8" fillId="0" borderId="54" xfId="0" applyFont="1" applyFill="1" applyBorder="1" applyAlignment="1" applyProtection="1">
      <alignment horizontal="center" vertical="center" wrapText="1"/>
      <protection hidden="1"/>
    </xf>
    <xf numFmtId="0" fontId="8" fillId="0" borderId="55" xfId="0" applyFont="1" applyFill="1" applyBorder="1" applyAlignment="1" applyProtection="1">
      <alignment horizontal="center" vertical="center" wrapText="1"/>
      <protection hidden="1"/>
    </xf>
    <xf numFmtId="0" fontId="8" fillId="0" borderId="56" xfId="0" applyFont="1" applyFill="1" applyBorder="1" applyAlignment="1" applyProtection="1">
      <alignment horizontal="center" vertical="center" wrapText="1"/>
      <protection hidden="1"/>
    </xf>
    <xf numFmtId="0" fontId="8" fillId="0" borderId="57"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8" fillId="0" borderId="58" xfId="0" applyFont="1" applyFill="1" applyBorder="1" applyAlignment="1" applyProtection="1">
      <alignment horizontal="center" vertical="center" wrapText="1"/>
      <protection hidden="1"/>
    </xf>
    <xf numFmtId="0" fontId="8" fillId="0" borderId="52" xfId="0" applyFont="1" applyFill="1" applyBorder="1" applyAlignment="1" applyProtection="1">
      <alignment horizontal="center" vertical="center" wrapText="1"/>
      <protection hidden="1"/>
    </xf>
    <xf numFmtId="0" fontId="8" fillId="0" borderId="59"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shrinkToFit="1"/>
      <protection hidden="1"/>
    </xf>
    <xf numFmtId="0" fontId="8" fillId="0" borderId="0" xfId="0" applyFont="1" applyFill="1" applyBorder="1" applyAlignment="1" applyProtection="1">
      <alignment horizontal="center"/>
      <protection hidden="1"/>
    </xf>
    <xf numFmtId="177" fontId="8" fillId="0" borderId="35" xfId="0" applyNumberFormat="1" applyFont="1" applyFill="1" applyBorder="1" applyAlignment="1" applyProtection="1">
      <protection hidden="1"/>
    </xf>
    <xf numFmtId="177" fontId="0" fillId="0" borderId="21" xfId="0" applyNumberFormat="1" applyBorder="1" applyAlignment="1"/>
    <xf numFmtId="177" fontId="0" fillId="0" borderId="39" xfId="0" applyNumberFormat="1" applyBorder="1" applyAlignment="1"/>
    <xf numFmtId="177" fontId="8" fillId="0" borderId="6" xfId="0" applyNumberFormat="1" applyFont="1" applyFill="1" applyBorder="1" applyAlignment="1" applyProtection="1">
      <protection hidden="1"/>
    </xf>
    <xf numFmtId="177" fontId="0" fillId="0" borderId="7" xfId="0" applyNumberFormat="1" applyBorder="1" applyAlignment="1"/>
    <xf numFmtId="177" fontId="0" fillId="0" borderId="8" xfId="0" applyNumberFormat="1" applyBorder="1" applyAlignment="1"/>
    <xf numFmtId="0" fontId="11" fillId="0" borderId="41" xfId="0" applyFont="1" applyFill="1" applyBorder="1" applyAlignment="1" applyProtection="1">
      <alignment horizontal="center" vertical="center"/>
    </xf>
    <xf numFmtId="0" fontId="11" fillId="0" borderId="42" xfId="0"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0" borderId="48" xfId="0" applyFont="1" applyFill="1" applyBorder="1" applyAlignment="1" applyProtection="1">
      <alignment horizontal="center" vertical="center"/>
    </xf>
    <xf numFmtId="176" fontId="0" fillId="0" borderId="41" xfId="0" applyNumberFormat="1" applyFill="1" applyBorder="1" applyAlignment="1" applyProtection="1">
      <alignment horizontal="right" vertical="center"/>
    </xf>
    <xf numFmtId="176" fontId="0" fillId="0" borderId="42" xfId="0" applyNumberFormat="1" applyFill="1" applyBorder="1" applyAlignment="1" applyProtection="1">
      <alignment horizontal="right" vertical="center"/>
    </xf>
    <xf numFmtId="176" fontId="0" fillId="0" borderId="43" xfId="0" applyNumberFormat="1" applyFill="1" applyBorder="1" applyAlignment="1" applyProtection="1">
      <alignment horizontal="right" vertical="center"/>
    </xf>
    <xf numFmtId="176" fontId="0" fillId="0" borderId="46" xfId="0" applyNumberFormat="1" applyFill="1" applyBorder="1" applyAlignment="1" applyProtection="1">
      <alignment horizontal="right" vertical="center"/>
    </xf>
    <xf numFmtId="176" fontId="0" fillId="0" borderId="47" xfId="0" applyNumberFormat="1" applyFill="1" applyBorder="1" applyAlignment="1" applyProtection="1">
      <alignment horizontal="right" vertical="center"/>
    </xf>
    <xf numFmtId="176" fontId="0" fillId="0" borderId="48" xfId="0" applyNumberFormat="1" applyFill="1" applyBorder="1" applyAlignment="1" applyProtection="1">
      <alignment horizontal="right" vertical="center"/>
    </xf>
    <xf numFmtId="0" fontId="12" fillId="0" borderId="41" xfId="0" applyFont="1" applyFill="1" applyBorder="1" applyAlignment="1" applyProtection="1">
      <alignment horizontal="center" vertical="center" wrapText="1" shrinkToFit="1"/>
    </xf>
    <xf numFmtId="0" fontId="12" fillId="0" borderId="42" xfId="0" applyFont="1" applyFill="1" applyBorder="1" applyAlignment="1" applyProtection="1">
      <alignment horizontal="center" vertical="center" shrinkToFit="1"/>
    </xf>
    <xf numFmtId="0" fontId="12" fillId="0" borderId="43" xfId="0" applyFont="1" applyFill="1" applyBorder="1" applyAlignment="1" applyProtection="1">
      <alignment horizontal="center" vertical="center" shrinkToFit="1"/>
    </xf>
    <xf numFmtId="0" fontId="12" fillId="0" borderId="46" xfId="0" applyFont="1" applyFill="1" applyBorder="1" applyAlignment="1" applyProtection="1">
      <alignment horizontal="center" vertical="center" shrinkToFit="1"/>
    </xf>
    <xf numFmtId="0" fontId="12" fillId="0" borderId="47" xfId="0" applyFont="1" applyFill="1" applyBorder="1" applyAlignment="1" applyProtection="1">
      <alignment horizontal="center" vertical="center" shrinkToFit="1"/>
    </xf>
    <xf numFmtId="0" fontId="12" fillId="0" borderId="48" xfId="0" applyFont="1" applyFill="1" applyBorder="1" applyAlignment="1" applyProtection="1">
      <alignment horizontal="center" vertical="center" shrinkToFit="1"/>
    </xf>
    <xf numFmtId="176" fontId="0" fillId="0" borderId="49" xfId="0" applyNumberFormat="1" applyFill="1" applyBorder="1" applyAlignment="1" applyProtection="1">
      <alignment horizontal="right" vertical="center"/>
    </xf>
    <xf numFmtId="0" fontId="0" fillId="0" borderId="50" xfId="0" applyFill="1" applyBorder="1" applyAlignment="1" applyProtection="1">
      <alignment horizontal="right" vertical="center"/>
    </xf>
    <xf numFmtId="0" fontId="0" fillId="0" borderId="51" xfId="0" applyFill="1" applyBorder="1" applyAlignment="1" applyProtection="1">
      <alignment horizontal="right" vertical="center"/>
    </xf>
    <xf numFmtId="0" fontId="11" fillId="0" borderId="41"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43" xfId="0" applyFont="1" applyFill="1" applyBorder="1" applyAlignment="1" applyProtection="1">
      <alignment horizontal="center" vertical="center" wrapText="1"/>
    </xf>
    <xf numFmtId="0" fontId="14" fillId="0" borderId="46" xfId="0" applyFont="1" applyFill="1" applyBorder="1" applyAlignment="1" applyProtection="1">
      <alignment horizontal="center" vertical="center" wrapText="1"/>
    </xf>
    <xf numFmtId="0" fontId="14" fillId="0" borderId="47" xfId="0" applyFont="1" applyFill="1" applyBorder="1" applyAlignment="1" applyProtection="1">
      <alignment horizontal="center" vertical="center" wrapText="1"/>
    </xf>
    <xf numFmtId="0" fontId="14" fillId="0" borderId="48" xfId="0" applyFont="1" applyFill="1" applyBorder="1" applyAlignment="1" applyProtection="1">
      <alignment horizontal="center" vertical="center" wrapText="1"/>
    </xf>
    <xf numFmtId="176" fontId="0" fillId="0" borderId="61" xfId="0" applyNumberFormat="1" applyFill="1" applyBorder="1" applyAlignment="1" applyProtection="1">
      <alignment horizontal="right" vertical="center"/>
    </xf>
    <xf numFmtId="176" fontId="0" fillId="0" borderId="62" xfId="0" applyNumberFormat="1" applyFill="1" applyBorder="1" applyAlignment="1" applyProtection="1">
      <alignment horizontal="right" vertical="center"/>
    </xf>
    <xf numFmtId="176" fontId="0" fillId="0" borderId="63" xfId="0" applyNumberFormat="1" applyFill="1" applyBorder="1" applyAlignment="1" applyProtection="1">
      <alignment horizontal="right" vertical="center"/>
    </xf>
    <xf numFmtId="0" fontId="8" fillId="0" borderId="1" xfId="0" applyFont="1" applyFill="1" applyBorder="1" applyAlignment="1" applyProtection="1">
      <alignment horizontal="center"/>
      <protection hidden="1"/>
    </xf>
    <xf numFmtId="0" fontId="8" fillId="0" borderId="1" xfId="0" applyNumberFormat="1" applyFont="1" applyFill="1" applyBorder="1" applyAlignment="1" applyProtection="1">
      <alignment horizontal="right"/>
      <protection hidden="1"/>
    </xf>
    <xf numFmtId="0" fontId="8" fillId="0" borderId="1" xfId="0" applyFont="1" applyFill="1" applyBorder="1" applyAlignment="1" applyProtection="1">
      <alignment horizontal="right"/>
      <protection hidden="1"/>
    </xf>
    <xf numFmtId="177" fontId="8" fillId="0" borderId="53" xfId="0" applyNumberFormat="1" applyFont="1" applyFill="1" applyBorder="1" applyAlignment="1" applyProtection="1">
      <protection hidden="1"/>
    </xf>
    <xf numFmtId="177" fontId="8" fillId="0" borderId="38" xfId="0" applyNumberFormat="1" applyFont="1" applyFill="1" applyBorder="1" applyAlignment="1" applyProtection="1">
      <protection hidden="1"/>
    </xf>
    <xf numFmtId="177" fontId="0" fillId="0" borderId="30" xfId="0" applyNumberFormat="1" applyBorder="1" applyAlignment="1" applyProtection="1">
      <alignment vertical="center"/>
    </xf>
    <xf numFmtId="177" fontId="0" fillId="0" borderId="23" xfId="0" applyNumberFormat="1" applyBorder="1" applyAlignment="1" applyProtection="1">
      <alignment vertical="center"/>
    </xf>
    <xf numFmtId="177" fontId="0" fillId="0" borderId="31" xfId="0" applyNumberFormat="1" applyBorder="1" applyAlignment="1" applyProtection="1">
      <alignment vertical="center"/>
    </xf>
    <xf numFmtId="177" fontId="8" fillId="0" borderId="30" xfId="0" applyNumberFormat="1" applyFont="1" applyFill="1" applyBorder="1" applyAlignment="1" applyProtection="1">
      <protection hidden="1"/>
    </xf>
    <xf numFmtId="177" fontId="0" fillId="0" borderId="23" xfId="0" applyNumberFormat="1" applyBorder="1" applyAlignment="1"/>
    <xf numFmtId="177" fontId="0" fillId="0" borderId="32" xfId="0" applyNumberFormat="1" applyBorder="1" applyAlignment="1"/>
    <xf numFmtId="177" fontId="8" fillId="0" borderId="30" xfId="0" applyNumberFormat="1" applyFont="1" applyFill="1" applyBorder="1" applyAlignment="1" applyProtection="1">
      <alignment vertical="center"/>
      <protection hidden="1"/>
    </xf>
    <xf numFmtId="177" fontId="8" fillId="0" borderId="23" xfId="0" applyNumberFormat="1" applyFont="1" applyFill="1" applyBorder="1" applyAlignment="1" applyProtection="1">
      <alignment vertical="center"/>
      <protection hidden="1"/>
    </xf>
    <xf numFmtId="177" fontId="0" fillId="0" borderId="23" xfId="0" applyNumberFormat="1" applyFill="1" applyBorder="1" applyAlignment="1" applyProtection="1">
      <alignment vertical="center"/>
    </xf>
    <xf numFmtId="176" fontId="8" fillId="0" borderId="0" xfId="0" applyNumberFormat="1" applyFont="1" applyFill="1" applyBorder="1" applyAlignment="1" applyProtection="1">
      <protection hidden="1"/>
    </xf>
    <xf numFmtId="0" fontId="8" fillId="0" borderId="6" xfId="0" applyFont="1" applyFill="1" applyBorder="1" applyAlignment="1" applyProtection="1">
      <alignment horizontal="right"/>
      <protection hidden="1"/>
    </xf>
    <xf numFmtId="0" fontId="8" fillId="0" borderId="7" xfId="0" applyFont="1" applyFill="1" applyBorder="1" applyAlignment="1" applyProtection="1">
      <alignment horizontal="right"/>
      <protection hidden="1"/>
    </xf>
    <xf numFmtId="0" fontId="8" fillId="0" borderId="8" xfId="0" applyFont="1" applyFill="1" applyBorder="1" applyAlignment="1" applyProtection="1">
      <alignment horizontal="right"/>
      <protection hidden="1"/>
    </xf>
    <xf numFmtId="178" fontId="8" fillId="0" borderId="35" xfId="0" applyNumberFormat="1" applyFont="1" applyFill="1" applyBorder="1" applyAlignment="1" applyProtection="1">
      <alignment vertical="center"/>
      <protection hidden="1"/>
    </xf>
    <xf numFmtId="178" fontId="8" fillId="0" borderId="21" xfId="0" applyNumberFormat="1" applyFont="1" applyFill="1" applyBorder="1" applyAlignment="1" applyProtection="1">
      <alignment vertical="center"/>
      <protection hidden="1"/>
    </xf>
    <xf numFmtId="178" fontId="0" fillId="0" borderId="21" xfId="0" applyNumberFormat="1" applyFill="1" applyBorder="1" applyAlignment="1" applyProtection="1">
      <alignment vertical="center"/>
    </xf>
    <xf numFmtId="178" fontId="0" fillId="0" borderId="21" xfId="0" applyNumberFormat="1" applyBorder="1" applyAlignment="1" applyProtection="1">
      <alignment vertical="center"/>
    </xf>
    <xf numFmtId="178" fontId="0" fillId="0" borderId="36" xfId="0" applyNumberFormat="1" applyBorder="1" applyAlignment="1" applyProtection="1">
      <alignment vertical="center"/>
    </xf>
    <xf numFmtId="177" fontId="8" fillId="0" borderId="35" xfId="0" applyNumberFormat="1" applyFont="1" applyFill="1" applyBorder="1" applyAlignment="1" applyProtection="1">
      <alignment vertical="center"/>
      <protection hidden="1"/>
    </xf>
    <xf numFmtId="177" fontId="0" fillId="0" borderId="21" xfId="0" applyNumberFormat="1" applyBorder="1" applyAlignment="1" applyProtection="1">
      <alignment vertical="center"/>
    </xf>
    <xf numFmtId="177" fontId="0" fillId="0" borderId="36" xfId="0" applyNumberFormat="1" applyBorder="1" applyAlignment="1" applyProtection="1">
      <alignment vertical="center"/>
    </xf>
    <xf numFmtId="177" fontId="0" fillId="0" borderId="35" xfId="0" applyNumberFormat="1" applyBorder="1" applyAlignment="1" applyProtection="1">
      <alignment vertical="center"/>
    </xf>
    <xf numFmtId="177" fontId="0" fillId="0" borderId="6" xfId="0" applyNumberFormat="1" applyBorder="1" applyAlignment="1" applyProtection="1">
      <alignment vertical="center"/>
    </xf>
    <xf numFmtId="177" fontId="0" fillId="0" borderId="7" xfId="0" applyNumberFormat="1" applyBorder="1" applyAlignment="1" applyProtection="1">
      <alignment vertical="center"/>
    </xf>
    <xf numFmtId="177" fontId="0" fillId="0" borderId="37" xfId="0" applyNumberFormat="1" applyBorder="1" applyAlignment="1" applyProtection="1">
      <alignment vertical="center"/>
    </xf>
    <xf numFmtId="177" fontId="8" fillId="0" borderId="40" xfId="0" applyNumberFormat="1" applyFont="1" applyFill="1" applyBorder="1" applyAlignment="1" applyProtection="1">
      <alignment vertical="center"/>
      <protection hidden="1"/>
    </xf>
    <xf numFmtId="177" fontId="0" fillId="0" borderId="18" xfId="0" applyNumberFormat="1" applyBorder="1" applyAlignment="1" applyProtection="1">
      <alignment vertical="center"/>
    </xf>
    <xf numFmtId="177" fontId="0" fillId="0" borderId="34" xfId="0" applyNumberFormat="1" applyBorder="1" applyAlignment="1" applyProtection="1">
      <alignment vertical="center"/>
    </xf>
    <xf numFmtId="177" fontId="8" fillId="0" borderId="17" xfId="0" applyNumberFormat="1" applyFont="1" applyFill="1" applyBorder="1" applyAlignment="1" applyProtection="1">
      <alignment vertical="center"/>
      <protection hidden="1"/>
    </xf>
    <xf numFmtId="178" fontId="8" fillId="0" borderId="35" xfId="0" applyNumberFormat="1" applyFont="1" applyFill="1" applyBorder="1" applyAlignment="1" applyProtection="1">
      <protection hidden="1"/>
    </xf>
    <xf numFmtId="178" fontId="0" fillId="0" borderId="21" xfId="0" applyNumberFormat="1" applyFill="1" applyBorder="1" applyAlignment="1" applyProtection="1"/>
    <xf numFmtId="178" fontId="0" fillId="0" borderId="21" xfId="0" applyNumberFormat="1" applyBorder="1" applyAlignment="1" applyProtection="1"/>
    <xf numFmtId="178" fontId="0" fillId="0" borderId="36" xfId="0" applyNumberFormat="1" applyBorder="1" applyAlignment="1" applyProtection="1"/>
    <xf numFmtId="178" fontId="8" fillId="0" borderId="6" xfId="0" applyNumberFormat="1" applyFont="1" applyFill="1" applyBorder="1" applyAlignment="1" applyProtection="1">
      <alignment vertical="center"/>
      <protection hidden="1"/>
    </xf>
    <xf numFmtId="178" fontId="8" fillId="0" borderId="7" xfId="0" applyNumberFormat="1" applyFont="1" applyFill="1" applyBorder="1" applyAlignment="1" applyProtection="1">
      <alignment vertical="center"/>
      <protection hidden="1"/>
    </xf>
    <xf numFmtId="178" fontId="0" fillId="0" borderId="7" xfId="0" applyNumberFormat="1" applyFill="1" applyBorder="1" applyAlignment="1" applyProtection="1">
      <alignment vertical="center"/>
    </xf>
    <xf numFmtId="178" fontId="0" fillId="0" borderId="7" xfId="0" applyNumberFormat="1" applyBorder="1" applyAlignment="1" applyProtection="1">
      <alignment vertical="center"/>
    </xf>
    <xf numFmtId="178" fontId="0" fillId="0" borderId="37" xfId="0" applyNumberFormat="1" applyBorder="1" applyAlignment="1" applyProtection="1">
      <alignment vertical="center"/>
    </xf>
    <xf numFmtId="177" fontId="8" fillId="0" borderId="6" xfId="0" applyNumberFormat="1" applyFont="1" applyFill="1" applyBorder="1" applyAlignment="1" applyProtection="1">
      <alignment vertical="center"/>
      <protection hidden="1"/>
    </xf>
    <xf numFmtId="177" fontId="8" fillId="0" borderId="7" xfId="0" applyNumberFormat="1" applyFont="1" applyFill="1" applyBorder="1" applyAlignment="1" applyProtection="1">
      <alignment vertical="center"/>
      <protection hidden="1"/>
    </xf>
    <xf numFmtId="177" fontId="0" fillId="0" borderId="7" xfId="0" applyNumberFormat="1" applyFill="1" applyBorder="1" applyAlignment="1" applyProtection="1">
      <alignment vertical="center"/>
    </xf>
    <xf numFmtId="177" fontId="8" fillId="0" borderId="4" xfId="0" applyNumberFormat="1" applyFont="1" applyFill="1" applyBorder="1" applyAlignment="1" applyProtection="1">
      <protection hidden="1"/>
    </xf>
    <xf numFmtId="177" fontId="8" fillId="0" borderId="1" xfId="0" applyNumberFormat="1" applyFont="1" applyFill="1" applyBorder="1" applyAlignment="1" applyProtection="1">
      <protection hidden="1"/>
    </xf>
    <xf numFmtId="0" fontId="0" fillId="0" borderId="0" xfId="0" applyFill="1" applyAlignment="1" applyProtection="1">
      <alignment horizontal="distributed"/>
    </xf>
    <xf numFmtId="0" fontId="0" fillId="0" borderId="0" xfId="0" applyAlignment="1" applyProtection="1">
      <alignment horizontal="distributed"/>
    </xf>
    <xf numFmtId="0" fontId="3" fillId="0" borderId="0" xfId="0" applyFont="1" applyFill="1" applyAlignment="1" applyProtection="1">
      <alignment horizontal="distributed"/>
    </xf>
    <xf numFmtId="0" fontId="4" fillId="0" borderId="0" xfId="0" applyFont="1" applyFill="1" applyAlignment="1" applyProtection="1">
      <alignment horizontal="distributed"/>
    </xf>
    <xf numFmtId="0" fontId="3" fillId="0" borderId="0" xfId="0" applyFont="1" applyAlignment="1" applyProtection="1">
      <alignment horizontal="distributed"/>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0" fillId="0" borderId="0" xfId="0" applyFill="1" applyAlignment="1" applyProtection="1">
      <alignment horizontal="left"/>
    </xf>
    <xf numFmtId="0" fontId="0" fillId="0" borderId="74" xfId="0" applyFill="1" applyBorder="1" applyAlignment="1" applyProtection="1">
      <alignment horizontal="center" vertical="center" shrinkToFit="1"/>
    </xf>
    <xf numFmtId="0" fontId="0" fillId="0" borderId="4" xfId="0" applyFill="1" applyBorder="1" applyAlignment="1" applyProtection="1">
      <alignment horizontal="center" vertical="center" shrinkToFit="1"/>
    </xf>
    <xf numFmtId="0" fontId="0" fillId="0" borderId="77" xfId="0" applyFill="1" applyBorder="1" applyAlignment="1" applyProtection="1">
      <alignment horizontal="center" vertical="center" shrinkToFit="1"/>
    </xf>
    <xf numFmtId="0" fontId="0" fillId="0" borderId="64" xfId="0" applyFill="1" applyBorder="1" applyAlignment="1" applyProtection="1">
      <alignment horizontal="center" vertical="center" shrinkToFit="1"/>
    </xf>
    <xf numFmtId="0" fontId="0" fillId="0" borderId="68" xfId="0" applyFill="1" applyBorder="1" applyAlignment="1" applyProtection="1">
      <alignment horizontal="center" vertical="center" shrinkToFit="1"/>
    </xf>
    <xf numFmtId="0" fontId="0" fillId="0" borderId="1" xfId="0" applyFill="1" applyBorder="1" applyAlignment="1" applyProtection="1">
      <alignment horizontal="center" vertical="center" shrinkToFit="1"/>
    </xf>
    <xf numFmtId="179" fontId="0" fillId="0" borderId="76" xfId="0" applyNumberFormat="1" applyFill="1" applyBorder="1" applyAlignment="1" applyProtection="1">
      <alignment horizontal="center" shrinkToFit="1"/>
    </xf>
    <xf numFmtId="179" fontId="0" fillId="0" borderId="75" xfId="0" applyNumberFormat="1" applyFill="1" applyBorder="1" applyAlignment="1" applyProtection="1">
      <alignment horizontal="center" shrinkToFit="1"/>
    </xf>
    <xf numFmtId="0" fontId="0" fillId="0" borderId="64" xfId="0" applyFill="1" applyBorder="1" applyAlignment="1" applyProtection="1">
      <alignment horizontal="center" shrinkToFit="1"/>
    </xf>
    <xf numFmtId="0" fontId="0" fillId="0" borderId="72" xfId="0" applyFill="1" applyBorder="1" applyAlignment="1" applyProtection="1">
      <alignment horizontal="center" shrinkToFit="1"/>
    </xf>
    <xf numFmtId="38" fontId="0" fillId="0" borderId="1" xfId="2" applyFont="1" applyFill="1" applyBorder="1" applyAlignment="1" applyProtection="1">
      <alignment horizontal="center" shrinkToFit="1"/>
    </xf>
    <xf numFmtId="38" fontId="0" fillId="0" borderId="69" xfId="2" applyFont="1" applyFill="1" applyBorder="1" applyAlignment="1" applyProtection="1">
      <alignment horizontal="center" shrinkToFit="1"/>
    </xf>
    <xf numFmtId="176" fontId="0" fillId="0" borderId="41" xfId="0" applyNumberFormat="1" applyFill="1" applyBorder="1" applyAlignment="1" applyProtection="1">
      <alignment horizontal="center" vertical="center"/>
    </xf>
    <xf numFmtId="176" fontId="0" fillId="0" borderId="42" xfId="0" applyNumberFormat="1" applyFill="1" applyBorder="1" applyAlignment="1" applyProtection="1">
      <alignment horizontal="center" vertical="center"/>
    </xf>
    <xf numFmtId="176" fontId="0" fillId="0" borderId="43" xfId="0" applyNumberFormat="1" applyFill="1" applyBorder="1" applyAlignment="1" applyProtection="1">
      <alignment horizontal="center" vertical="center"/>
    </xf>
    <xf numFmtId="176" fontId="0" fillId="0" borderId="46" xfId="0" applyNumberFormat="1" applyFill="1" applyBorder="1" applyAlignment="1" applyProtection="1">
      <alignment horizontal="center" vertical="center"/>
    </xf>
    <xf numFmtId="176" fontId="0" fillId="0" borderId="47" xfId="0" applyNumberFormat="1" applyFill="1" applyBorder="1" applyAlignment="1" applyProtection="1">
      <alignment horizontal="center" vertical="center"/>
    </xf>
    <xf numFmtId="176" fontId="0" fillId="0" borderId="48" xfId="0" applyNumberFormat="1" applyFill="1" applyBorder="1" applyAlignment="1" applyProtection="1">
      <alignment horizontal="center" vertical="center"/>
    </xf>
    <xf numFmtId="0" fontId="0" fillId="0" borderId="4" xfId="0" applyFill="1" applyBorder="1" applyAlignment="1" applyProtection="1">
      <alignment horizontal="center" shrinkToFit="1"/>
    </xf>
  </cellXfs>
  <cellStyles count="3">
    <cellStyle name="桁区切り" xfId="2" builtinId="6"/>
    <cellStyle name="標準" xfId="0" builtinId="0"/>
    <cellStyle name="標準_２０年度税率モデルケース"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114300</xdr:colOff>
      <xdr:row>0</xdr:row>
      <xdr:rowOff>57150</xdr:rowOff>
    </xdr:from>
    <xdr:to>
      <xdr:col>32</xdr:col>
      <xdr:colOff>161925</xdr:colOff>
      <xdr:row>3</xdr:row>
      <xdr:rowOff>76200</xdr:rowOff>
    </xdr:to>
    <xdr:sp macro="" textlink="">
      <xdr:nvSpPr>
        <xdr:cNvPr id="9422" name="AutoShape 7"/>
        <xdr:cNvSpPr>
          <a:spLocks noChangeArrowheads="1"/>
        </xdr:cNvSpPr>
      </xdr:nvSpPr>
      <xdr:spPr bwMode="auto">
        <a:xfrm>
          <a:off x="857250" y="57150"/>
          <a:ext cx="5133975" cy="552450"/>
        </a:xfrm>
        <a:prstGeom prst="bevel">
          <a:avLst>
            <a:gd name="adj" fmla="val 12500"/>
          </a:avLst>
        </a:prstGeom>
        <a:gradFill rotWithShape="0">
          <a:gsLst>
            <a:gs pos="0">
              <a:srgbClr val="FFEFD1"/>
            </a:gs>
            <a:gs pos="64999">
              <a:srgbClr val="F0EBD5"/>
            </a:gs>
            <a:gs pos="100000">
              <a:srgbClr val="D1C39F"/>
            </a:gs>
          </a:gsLst>
          <a:path path="rect">
            <a:fillToRect l="50000" t="50000" r="50000" b="50000"/>
          </a:path>
        </a:gradFill>
        <a:ln w="9525">
          <a:solidFill>
            <a:srgbClr val="000000"/>
          </a:solidFill>
          <a:miter lim="800000"/>
          <a:headEnd/>
          <a:tailEnd/>
        </a:ln>
      </xdr:spPr>
    </xdr:sp>
    <xdr:clientData/>
  </xdr:twoCellAnchor>
  <xdr:twoCellAnchor editAs="oneCell">
    <xdr:from>
      <xdr:col>1</xdr:col>
      <xdr:colOff>47625</xdr:colOff>
      <xdr:row>5</xdr:row>
      <xdr:rowOff>47625</xdr:rowOff>
    </xdr:from>
    <xdr:to>
      <xdr:col>1</xdr:col>
      <xdr:colOff>171450</xdr:colOff>
      <xdr:row>5</xdr:row>
      <xdr:rowOff>171450</xdr:rowOff>
    </xdr:to>
    <xdr:pic>
      <xdr:nvPicPr>
        <xdr:cNvPr id="9423" name="Picture 9" descr="BD21294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239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161925</xdr:colOff>
      <xdr:row>1</xdr:row>
      <xdr:rowOff>9524</xdr:rowOff>
    </xdr:from>
    <xdr:to>
      <xdr:col>32</xdr:col>
      <xdr:colOff>47625</xdr:colOff>
      <xdr:row>2</xdr:row>
      <xdr:rowOff>133350</xdr:rowOff>
    </xdr:to>
    <xdr:sp macro="" textlink="">
      <xdr:nvSpPr>
        <xdr:cNvPr id="1035" name="WordArt 11"/>
        <xdr:cNvSpPr>
          <a:spLocks noChangeArrowheads="1" noChangeShapeType="1" noTextEdit="1"/>
        </xdr:cNvSpPr>
      </xdr:nvSpPr>
      <xdr:spPr bwMode="auto">
        <a:xfrm>
          <a:off x="1285875" y="190499"/>
          <a:ext cx="4591050" cy="304801"/>
        </a:xfrm>
        <a:prstGeom prst="rect">
          <a:avLst/>
        </a:prstGeom>
      </xdr:spPr>
      <xdr:txBody>
        <a:bodyPr wrap="none" fromWordArt="1">
          <a:prstTxWarp prst="textPlain">
            <a:avLst>
              <a:gd name="adj" fmla="val 50000"/>
            </a:avLst>
          </a:prstTxWarp>
        </a:bodyPr>
        <a:lstStyle/>
        <a:p>
          <a:pPr algn="ctr" rtl="0"/>
          <a:r>
            <a:rPr lang="ja-JP" altLang="en-US" sz="2000" kern="10" spc="0">
              <a:ln w="9525">
                <a:solidFill>
                  <a:srgbClr val="000000"/>
                </a:solidFill>
                <a:round/>
                <a:headEnd/>
                <a:tailEnd/>
              </a:ln>
              <a:solidFill>
                <a:srgbClr val="CCFFCC"/>
              </a:solidFill>
              <a:effectLst/>
              <a:latin typeface="HGP創英角ﾎﾟｯﾌﾟ体"/>
              <a:ea typeface="HGP創英角ﾎﾟｯﾌﾟ体"/>
            </a:rPr>
            <a:t>飯能市　国民健康保険税　試算表</a:t>
          </a:r>
        </a:p>
      </xdr:txBody>
    </xdr:sp>
    <xdr:clientData/>
  </xdr:twoCellAnchor>
  <xdr:twoCellAnchor editAs="oneCell">
    <xdr:from>
      <xdr:col>1</xdr:col>
      <xdr:colOff>47625</xdr:colOff>
      <xdr:row>6</xdr:row>
      <xdr:rowOff>38100</xdr:rowOff>
    </xdr:from>
    <xdr:to>
      <xdr:col>1</xdr:col>
      <xdr:colOff>171450</xdr:colOff>
      <xdr:row>6</xdr:row>
      <xdr:rowOff>161925</xdr:rowOff>
    </xdr:to>
    <xdr:pic>
      <xdr:nvPicPr>
        <xdr:cNvPr id="9425" name="Picture 15" descr="BD21294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0953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114299</xdr:colOff>
      <xdr:row>49</xdr:row>
      <xdr:rowOff>189874</xdr:rowOff>
    </xdr:from>
    <xdr:to>
      <xdr:col>24</xdr:col>
      <xdr:colOff>161924</xdr:colOff>
      <xdr:row>53</xdr:row>
      <xdr:rowOff>171449</xdr:rowOff>
    </xdr:to>
    <xdr:grpSp>
      <xdr:nvGrpSpPr>
        <xdr:cNvPr id="9426" name="Group 78"/>
        <xdr:cNvGrpSpPr>
          <a:grpSpLocks/>
        </xdr:cNvGrpSpPr>
      </xdr:nvGrpSpPr>
      <xdr:grpSpPr bwMode="auto">
        <a:xfrm>
          <a:off x="1593475" y="9602815"/>
          <a:ext cx="2916331" cy="743575"/>
          <a:chOff x="179" y="862"/>
          <a:chExt cx="327" cy="109"/>
        </a:xfrm>
      </xdr:grpSpPr>
      <xdr:grpSp>
        <xdr:nvGrpSpPr>
          <xdr:cNvPr id="9435" name="Group 40" descr="ピンクの画用紙"/>
          <xdr:cNvGrpSpPr>
            <a:grpSpLocks/>
          </xdr:cNvGrpSpPr>
        </xdr:nvGrpSpPr>
        <xdr:grpSpPr bwMode="auto">
          <a:xfrm>
            <a:off x="179" y="862"/>
            <a:ext cx="327" cy="58"/>
            <a:chOff x="179" y="838"/>
            <a:chExt cx="326" cy="59"/>
          </a:xfrm>
        </xdr:grpSpPr>
        <xdr:sp macro="" textlink="">
          <xdr:nvSpPr>
            <xdr:cNvPr id="9437" name="AutoShape 37" descr="ピンクの画用紙"/>
            <xdr:cNvSpPr>
              <a:spLocks noChangeArrowheads="1"/>
            </xdr:cNvSpPr>
          </xdr:nvSpPr>
          <xdr:spPr bwMode="auto">
            <a:xfrm>
              <a:off x="179" y="878"/>
              <a:ext cx="326" cy="19"/>
            </a:xfrm>
            <a:prstGeom prst="flowChartProcess">
              <a:avLst/>
            </a:prstGeom>
            <a:blipFill dpi="0" rotWithShape="0">
              <a:blip xmlns:r="http://schemas.openxmlformats.org/officeDocument/2006/relationships" r:embed="rId2"/>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38" name="AutoShape 38" descr="ピンクの画用紙"/>
            <xdr:cNvSpPr>
              <a:spLocks noChangeArrowheads="1"/>
            </xdr:cNvSpPr>
          </xdr:nvSpPr>
          <xdr:spPr bwMode="auto">
            <a:xfrm rot="16200000">
              <a:off x="468" y="856"/>
              <a:ext cx="54" cy="18"/>
            </a:xfrm>
            <a:prstGeom prst="flowChartProcess">
              <a:avLst/>
            </a:prstGeom>
            <a:blipFill dpi="0" rotWithShape="0">
              <a:blip xmlns:r="http://schemas.openxmlformats.org/officeDocument/2006/relationships" r:embed="rId2"/>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39" name="AutoShape 39" descr="ピンクの画用紙"/>
            <xdr:cNvSpPr>
              <a:spLocks noChangeArrowheads="1"/>
            </xdr:cNvSpPr>
          </xdr:nvSpPr>
          <xdr:spPr bwMode="auto">
            <a:xfrm rot="-5400000">
              <a:off x="161" y="861"/>
              <a:ext cx="54" cy="18"/>
            </a:xfrm>
            <a:prstGeom prst="flowChartProcess">
              <a:avLst/>
            </a:prstGeom>
            <a:blipFill dpi="0" rotWithShape="0">
              <a:blip xmlns:r="http://schemas.openxmlformats.org/officeDocument/2006/relationships" r:embed="rId2"/>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9436" name="AutoShape 41" descr="ピンクの画用紙"/>
          <xdr:cNvSpPr>
            <a:spLocks noChangeArrowheads="1"/>
          </xdr:cNvSpPr>
        </xdr:nvSpPr>
        <xdr:spPr bwMode="auto">
          <a:xfrm>
            <a:off x="325" y="865"/>
            <a:ext cx="36" cy="106"/>
          </a:xfrm>
          <a:prstGeom prst="downArrow">
            <a:avLst>
              <a:gd name="adj1" fmla="val 50000"/>
              <a:gd name="adj2" fmla="val 72917"/>
            </a:avLst>
          </a:prstGeom>
          <a:blipFill dpi="0" rotWithShape="0">
            <a:blip xmlns:r="http://schemas.openxmlformats.org/officeDocument/2006/relationships" r:embed="rId2"/>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0</xdr:colOff>
      <xdr:row>22</xdr:row>
      <xdr:rowOff>9525</xdr:rowOff>
    </xdr:from>
    <xdr:to>
      <xdr:col>4</xdr:col>
      <xdr:colOff>161925</xdr:colOff>
      <xdr:row>23</xdr:row>
      <xdr:rowOff>142875</xdr:rowOff>
    </xdr:to>
    <xdr:sp macro="" textlink="">
      <xdr:nvSpPr>
        <xdr:cNvPr id="1096" name="AutoShape 72"/>
        <xdr:cNvSpPr>
          <a:spLocks noChangeArrowheads="1"/>
        </xdr:cNvSpPr>
      </xdr:nvSpPr>
      <xdr:spPr bwMode="auto">
        <a:xfrm>
          <a:off x="180975" y="3590925"/>
          <a:ext cx="704850" cy="352425"/>
        </a:xfrm>
        <a:prstGeom prst="flowChartAlternateProcess">
          <a:avLst/>
        </a:prstGeom>
        <a:gradFill rotWithShape="0">
          <a:gsLst>
            <a:gs pos="0">
              <a:srgbClr val="5E9EFF"/>
            </a:gs>
            <a:gs pos="39999">
              <a:srgbClr val="85C2FF"/>
            </a:gs>
            <a:gs pos="70000">
              <a:srgbClr val="C4D6EB"/>
            </a:gs>
            <a:gs pos="100000">
              <a:srgbClr val="FFEBFA"/>
            </a:gs>
          </a:gsLst>
          <a:lin ang="5400000" scaled="1"/>
        </a:gradFill>
        <a:ln w="9525">
          <a:solidFill>
            <a:srgbClr val="0000FF"/>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HGSｺﾞｼｯｸE"/>
              <a:ea typeface="HGSｺﾞｼｯｸE"/>
            </a:rPr>
            <a:t>入力表</a:t>
          </a:r>
        </a:p>
      </xdr:txBody>
    </xdr:sp>
    <xdr:clientData/>
  </xdr:twoCellAnchor>
  <xdr:twoCellAnchor>
    <xdr:from>
      <xdr:col>1</xdr:col>
      <xdr:colOff>171450</xdr:colOff>
      <xdr:row>25</xdr:row>
      <xdr:rowOff>47625</xdr:rowOff>
    </xdr:from>
    <xdr:to>
      <xdr:col>11</xdr:col>
      <xdr:colOff>9525</xdr:colOff>
      <xdr:row>25</xdr:row>
      <xdr:rowOff>209550</xdr:rowOff>
    </xdr:to>
    <xdr:sp macro="" textlink="">
      <xdr:nvSpPr>
        <xdr:cNvPr id="9429" name="AutoShape 114"/>
        <xdr:cNvSpPr>
          <a:spLocks/>
        </xdr:cNvSpPr>
      </xdr:nvSpPr>
      <xdr:spPr bwMode="auto">
        <a:xfrm rot="-5400000">
          <a:off x="1095375" y="3448050"/>
          <a:ext cx="161925" cy="1647825"/>
        </a:xfrm>
        <a:prstGeom prst="rightBrace">
          <a:avLst>
            <a:gd name="adj1" fmla="val 84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25</xdr:row>
      <xdr:rowOff>38100</xdr:rowOff>
    </xdr:from>
    <xdr:to>
      <xdr:col>30</xdr:col>
      <xdr:colOff>28575</xdr:colOff>
      <xdr:row>25</xdr:row>
      <xdr:rowOff>200025</xdr:rowOff>
    </xdr:to>
    <xdr:sp macro="" textlink="">
      <xdr:nvSpPr>
        <xdr:cNvPr id="9430" name="AutoShape 115"/>
        <xdr:cNvSpPr>
          <a:spLocks/>
        </xdr:cNvSpPr>
      </xdr:nvSpPr>
      <xdr:spPr bwMode="auto">
        <a:xfrm rot="-5400000">
          <a:off x="3776662" y="3128963"/>
          <a:ext cx="161925" cy="3276600"/>
        </a:xfrm>
        <a:prstGeom prst="rightBrace">
          <a:avLst>
            <a:gd name="adj1" fmla="val 1221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xdr:colOff>
      <xdr:row>14</xdr:row>
      <xdr:rowOff>38100</xdr:rowOff>
    </xdr:from>
    <xdr:to>
      <xdr:col>2</xdr:col>
      <xdr:colOff>161925</xdr:colOff>
      <xdr:row>14</xdr:row>
      <xdr:rowOff>152400</xdr:rowOff>
    </xdr:to>
    <xdr:pic>
      <xdr:nvPicPr>
        <xdr:cNvPr id="9431" name="Picture 117" descr="BD15022_"/>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9575" y="26574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133351</xdr:colOff>
      <xdr:row>23</xdr:row>
      <xdr:rowOff>114300</xdr:rowOff>
    </xdr:from>
    <xdr:to>
      <xdr:col>32</xdr:col>
      <xdr:colOff>33617</xdr:colOff>
      <xdr:row>37</xdr:row>
      <xdr:rowOff>133350</xdr:rowOff>
    </xdr:to>
    <xdr:sp macro="" textlink="">
      <xdr:nvSpPr>
        <xdr:cNvPr id="9434" name="Rectangle 136"/>
        <xdr:cNvSpPr>
          <a:spLocks noChangeArrowheads="1"/>
        </xdr:cNvSpPr>
      </xdr:nvSpPr>
      <xdr:spPr bwMode="auto">
        <a:xfrm>
          <a:off x="133351" y="4394947"/>
          <a:ext cx="5682501" cy="2887756"/>
        </a:xfrm>
        <a:prstGeom prst="rect">
          <a:avLst/>
        </a:prstGeom>
        <a:noFill/>
        <a:ln w="57150">
          <a:pattFill prst="sphere">
            <a:fgClr>
              <a:srgbClr val="0000FF"/>
            </a:fgClr>
            <a:bgClr>
              <a:srgbClr val="FFFFFF"/>
            </a:bgClr>
          </a:patt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38100</xdr:colOff>
      <xdr:row>19</xdr:row>
      <xdr:rowOff>66675</xdr:rowOff>
    </xdr:from>
    <xdr:to>
      <xdr:col>2</xdr:col>
      <xdr:colOff>152400</xdr:colOff>
      <xdr:row>20</xdr:row>
      <xdr:rowOff>0</xdr:rowOff>
    </xdr:to>
    <xdr:pic>
      <xdr:nvPicPr>
        <xdr:cNvPr id="20" name="Picture 119" descr="BD15022_"/>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36290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16</xdr:row>
      <xdr:rowOff>85725</xdr:rowOff>
    </xdr:from>
    <xdr:ext cx="114300" cy="114300"/>
    <xdr:pic>
      <xdr:nvPicPr>
        <xdr:cNvPr id="21" name="Picture 119" descr="BD15022_"/>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9575" y="30670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18</xdr:row>
      <xdr:rowOff>38100</xdr:rowOff>
    </xdr:from>
    <xdr:ext cx="114300" cy="114300"/>
    <xdr:pic>
      <xdr:nvPicPr>
        <xdr:cNvPr id="23" name="Picture 119" descr="BD15022_"/>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4194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15</xdr:row>
      <xdr:rowOff>47625</xdr:rowOff>
    </xdr:from>
    <xdr:ext cx="114300" cy="114300"/>
    <xdr:pic>
      <xdr:nvPicPr>
        <xdr:cNvPr id="24" name="Picture 119" descr="BD15022_"/>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28479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73"/>
  <sheetViews>
    <sheetView showGridLines="0" tabSelected="1" view="pageBreakPreview" zoomScale="85" zoomScaleNormal="100" zoomScaleSheetLayoutView="85" workbookViewId="0">
      <selection activeCell="C30" sqref="C30:F30"/>
    </sheetView>
  </sheetViews>
  <sheetFormatPr defaultColWidth="2.375" defaultRowHeight="13.5" x14ac:dyDescent="0.15"/>
  <cols>
    <col min="1" max="2" width="2.375" style="3" customWidth="1"/>
    <col min="3" max="6" width="2.5" style="3" customWidth="1"/>
    <col min="7" max="34" width="2.375" style="3" customWidth="1"/>
    <col min="35" max="35" width="4" style="3" customWidth="1"/>
    <col min="36" max="38" width="2.75" style="3" customWidth="1"/>
    <col min="39" max="39" width="3.125" style="4" hidden="1" customWidth="1"/>
    <col min="40" max="40" width="9.625" style="5" hidden="1" customWidth="1"/>
    <col min="41" max="41" width="8.75" style="5" hidden="1" customWidth="1"/>
    <col min="42" max="42" width="12.25" style="5" hidden="1" customWidth="1"/>
    <col min="43" max="45" width="2.375" style="5" hidden="1" customWidth="1"/>
    <col min="46" max="46" width="3.5" style="5" hidden="1" customWidth="1"/>
    <col min="47" max="49" width="2.375" style="5" hidden="1" customWidth="1"/>
    <col min="50" max="50" width="3.75" style="5" hidden="1" customWidth="1"/>
    <col min="51" max="51" width="11.5" style="5" hidden="1" customWidth="1"/>
    <col min="52" max="52" width="11.125" style="5" hidden="1" customWidth="1"/>
    <col min="53" max="53" width="6.625" style="5" hidden="1" customWidth="1"/>
    <col min="54" max="56" width="6.5" style="5" hidden="1" customWidth="1"/>
    <col min="57" max="58" width="2.375" style="5" hidden="1" customWidth="1"/>
    <col min="59" max="60" width="2.5" style="5" hidden="1" customWidth="1"/>
    <col min="61" max="61" width="6.75" style="5" hidden="1" customWidth="1"/>
    <col min="62" max="63" width="2.375" style="5" hidden="1" customWidth="1"/>
    <col min="64" max="65" width="9" style="43" hidden="1" customWidth="1"/>
    <col min="66" max="66" width="12.875" style="43" hidden="1" customWidth="1"/>
    <col min="67" max="67" width="2.75" style="43" hidden="1" customWidth="1"/>
    <col min="68" max="68" width="9" style="43" hidden="1" customWidth="1"/>
    <col min="69" max="69" width="2.625" style="43" hidden="1" customWidth="1"/>
    <col min="70" max="74" width="9" style="43" hidden="1" customWidth="1"/>
    <col min="75" max="75" width="2.375" style="43" hidden="1" customWidth="1"/>
    <col min="76" max="81" width="6" style="65" hidden="1" customWidth="1"/>
    <col min="82" max="83" width="9" style="43" hidden="1" customWidth="1"/>
    <col min="84" max="154" width="2.375" style="4" hidden="1" customWidth="1"/>
    <col min="155" max="239" width="2.375" style="4" customWidth="1"/>
    <col min="240" max="16384" width="2.375" style="3"/>
  </cols>
  <sheetData>
    <row r="1" spans="1:52" ht="14.25" thickBo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52" ht="14.25" thickBot="1" x14ac:dyDescent="0.2">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N2" s="24" t="s">
        <v>25</v>
      </c>
      <c r="AO2" s="25"/>
      <c r="AP2" s="25"/>
      <c r="AQ2" s="25"/>
      <c r="AR2" s="229">
        <v>6</v>
      </c>
      <c r="AS2" s="227"/>
      <c r="AT2" s="227"/>
      <c r="AU2" s="227"/>
      <c r="AV2" s="227"/>
      <c r="AW2" s="227"/>
      <c r="AX2" s="227"/>
      <c r="AY2" s="228"/>
    </row>
    <row r="3" spans="1:52"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N3" s="24" t="s">
        <v>26</v>
      </c>
      <c r="AO3" s="25"/>
      <c r="AP3" s="25"/>
      <c r="AQ3" s="26"/>
      <c r="AR3" s="242" t="s">
        <v>27</v>
      </c>
      <c r="AS3" s="242"/>
      <c r="AT3" s="242"/>
      <c r="AU3" s="230">
        <v>6.8</v>
      </c>
      <c r="AV3" s="231"/>
      <c r="AW3" s="231"/>
      <c r="AX3" s="232"/>
      <c r="AY3" s="233"/>
      <c r="AZ3" s="5" t="s">
        <v>37</v>
      </c>
    </row>
    <row r="4" spans="1:52" x14ac:dyDescent="0.1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N4" s="20"/>
      <c r="AO4" s="14"/>
      <c r="AP4" s="14"/>
      <c r="AQ4" s="19"/>
      <c r="AR4" s="243" t="s">
        <v>1</v>
      </c>
      <c r="AS4" s="243"/>
      <c r="AT4" s="243"/>
      <c r="AU4" s="234"/>
      <c r="AV4" s="235"/>
      <c r="AW4" s="236"/>
      <c r="AX4" s="237"/>
      <c r="AY4" s="238"/>
      <c r="AZ4" s="5" t="s">
        <v>37</v>
      </c>
    </row>
    <row r="5" spans="1:52" ht="22.5" customHeight="1" x14ac:dyDescent="0.15">
      <c r="A5" s="85" t="s">
        <v>101</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N5" s="20"/>
      <c r="AO5" s="14"/>
      <c r="AP5" s="14"/>
      <c r="AQ5" s="19"/>
      <c r="AR5" s="243" t="s">
        <v>2</v>
      </c>
      <c r="AS5" s="243"/>
      <c r="AT5" s="243"/>
      <c r="AU5" s="239">
        <v>34000</v>
      </c>
      <c r="AV5" s="240"/>
      <c r="AW5" s="241"/>
      <c r="AX5" s="224"/>
      <c r="AY5" s="225"/>
    </row>
    <row r="6" spans="1:52" ht="14.25" customHeight="1" thickBot="1" x14ac:dyDescent="0.2">
      <c r="A6" s="71"/>
      <c r="B6" s="71"/>
      <c r="C6" s="244" t="s">
        <v>30</v>
      </c>
      <c r="D6" s="244"/>
      <c r="E6" s="244"/>
      <c r="F6" s="244"/>
      <c r="G6" s="244"/>
      <c r="H6" s="244"/>
      <c r="I6" s="244"/>
      <c r="J6" s="244"/>
      <c r="K6" s="244"/>
      <c r="L6" s="244"/>
      <c r="M6" s="244"/>
      <c r="N6" s="244"/>
      <c r="O6" s="244"/>
      <c r="P6" s="245"/>
      <c r="Q6" s="246" t="str">
        <f>"令和"&amp;DBCS(AR2)&amp;"年度"</f>
        <v>令和６年度</v>
      </c>
      <c r="R6" s="245"/>
      <c r="S6" s="245"/>
      <c r="T6" s="245"/>
      <c r="U6" s="245"/>
      <c r="V6" s="245" t="s">
        <v>54</v>
      </c>
      <c r="W6" s="245"/>
      <c r="X6" s="245"/>
      <c r="Y6" s="245"/>
      <c r="Z6" s="245"/>
      <c r="AA6" s="245"/>
      <c r="AB6" s="245"/>
      <c r="AC6" s="245"/>
      <c r="AD6" s="245"/>
      <c r="AE6" s="245"/>
      <c r="AF6" s="245"/>
      <c r="AG6" s="245"/>
      <c r="AH6" s="245"/>
      <c r="AI6" s="245"/>
      <c r="AJ6" s="245"/>
      <c r="AK6" s="245"/>
      <c r="AL6" s="245"/>
      <c r="AN6" s="27"/>
      <c r="AO6" s="22"/>
      <c r="AP6" s="22"/>
      <c r="AQ6" s="23"/>
      <c r="AR6" s="200" t="s">
        <v>3</v>
      </c>
      <c r="AS6" s="200"/>
      <c r="AT6" s="200"/>
      <c r="AU6" s="207"/>
      <c r="AV6" s="208"/>
      <c r="AW6" s="209"/>
      <c r="AX6" s="202"/>
      <c r="AY6" s="203"/>
    </row>
    <row r="7" spans="1:52" ht="14.25" customHeight="1" x14ac:dyDescent="0.15">
      <c r="A7" s="71"/>
      <c r="B7" s="71"/>
      <c r="C7" s="107" t="s">
        <v>94</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71"/>
      <c r="AK7" s="71"/>
      <c r="AL7" s="71"/>
      <c r="AN7" s="24" t="s">
        <v>29</v>
      </c>
      <c r="AO7" s="25"/>
      <c r="AP7" s="25"/>
      <c r="AQ7" s="26"/>
      <c r="AR7" s="199" t="s">
        <v>27</v>
      </c>
      <c r="AS7" s="199"/>
      <c r="AT7" s="199"/>
      <c r="AU7" s="214">
        <v>2.4</v>
      </c>
      <c r="AV7" s="215"/>
      <c r="AW7" s="216"/>
      <c r="AX7" s="217"/>
      <c r="AY7" s="218"/>
      <c r="AZ7" s="5" t="s">
        <v>37</v>
      </c>
    </row>
    <row r="8" spans="1:52" ht="14.25" customHeight="1" thickBot="1" x14ac:dyDescent="0.2">
      <c r="A8" s="71"/>
      <c r="B8" s="71"/>
      <c r="C8" s="72">
        <v>1</v>
      </c>
      <c r="D8" s="90" t="s">
        <v>98</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73"/>
      <c r="AL8" s="71"/>
      <c r="AN8" s="21"/>
      <c r="AO8" s="22"/>
      <c r="AP8" s="22"/>
      <c r="AQ8" s="23"/>
      <c r="AR8" s="200" t="s">
        <v>2</v>
      </c>
      <c r="AS8" s="200"/>
      <c r="AT8" s="200"/>
      <c r="AU8" s="207">
        <v>14000</v>
      </c>
      <c r="AV8" s="208"/>
      <c r="AW8" s="209"/>
      <c r="AX8" s="202"/>
      <c r="AY8" s="203"/>
    </row>
    <row r="9" spans="1:52" ht="14.25" customHeight="1" x14ac:dyDescent="0.15">
      <c r="A9" s="71"/>
      <c r="B9" s="71"/>
      <c r="C9" s="71"/>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73"/>
      <c r="AL9" s="71"/>
      <c r="AN9" s="24" t="s">
        <v>28</v>
      </c>
      <c r="AO9" s="25"/>
      <c r="AP9" s="25"/>
      <c r="AQ9" s="26"/>
      <c r="AR9" s="199" t="s">
        <v>27</v>
      </c>
      <c r="AS9" s="199"/>
      <c r="AT9" s="199"/>
      <c r="AU9" s="214">
        <v>2</v>
      </c>
      <c r="AV9" s="215"/>
      <c r="AW9" s="216"/>
      <c r="AX9" s="217"/>
      <c r="AY9" s="218"/>
      <c r="AZ9" s="5" t="s">
        <v>37</v>
      </c>
    </row>
    <row r="10" spans="1:52" ht="14.25" customHeight="1" thickBot="1" x14ac:dyDescent="0.2">
      <c r="A10" s="71"/>
      <c r="B10" s="71"/>
      <c r="C10" s="72"/>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73"/>
      <c r="AL10" s="71"/>
      <c r="AN10" s="21"/>
      <c r="AO10" s="22"/>
      <c r="AP10" s="22"/>
      <c r="AQ10" s="23"/>
      <c r="AR10" s="200" t="s">
        <v>2</v>
      </c>
      <c r="AS10" s="200"/>
      <c r="AT10" s="200"/>
      <c r="AU10" s="207">
        <v>14000</v>
      </c>
      <c r="AV10" s="208"/>
      <c r="AW10" s="209"/>
      <c r="AX10" s="202"/>
      <c r="AY10" s="203"/>
    </row>
    <row r="11" spans="1:52" ht="14.25" customHeight="1" thickBot="1" x14ac:dyDescent="0.2">
      <c r="A11" s="71"/>
      <c r="B11" s="71"/>
      <c r="C11" s="72"/>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73"/>
      <c r="AL11" s="71"/>
      <c r="AM11" s="2"/>
      <c r="AN11" s="28" t="s">
        <v>32</v>
      </c>
      <c r="AO11" s="29"/>
      <c r="AP11" s="29"/>
      <c r="AQ11" s="30"/>
      <c r="AR11" s="226">
        <v>430000</v>
      </c>
      <c r="AS11" s="227"/>
      <c r="AT11" s="227"/>
      <c r="AU11" s="227"/>
      <c r="AV11" s="227"/>
      <c r="AW11" s="227"/>
      <c r="AX11" s="227"/>
      <c r="AY11" s="228"/>
    </row>
    <row r="12" spans="1:52" ht="14.25" customHeight="1" x14ac:dyDescent="0.15">
      <c r="A12" s="71"/>
      <c r="B12" s="71"/>
      <c r="C12" s="72">
        <v>2</v>
      </c>
      <c r="D12" s="90" t="s">
        <v>83</v>
      </c>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2"/>
      <c r="AN12" s="31" t="s">
        <v>33</v>
      </c>
      <c r="AO12" s="32"/>
      <c r="AP12" s="32"/>
      <c r="AQ12" s="33"/>
      <c r="AR12" s="219">
        <v>545000</v>
      </c>
      <c r="AS12" s="220"/>
      <c r="AT12" s="220"/>
      <c r="AU12" s="220"/>
      <c r="AV12" s="220"/>
      <c r="AW12" s="220"/>
      <c r="AX12" s="220"/>
      <c r="AY12" s="221"/>
    </row>
    <row r="13" spans="1:52" ht="14.25" customHeight="1" thickBot="1" x14ac:dyDescent="0.2">
      <c r="A13" s="71"/>
      <c r="B13" s="71"/>
      <c r="C13" s="72">
        <v>3</v>
      </c>
      <c r="D13" s="247" t="s">
        <v>31</v>
      </c>
      <c r="E13" s="245"/>
      <c r="F13" s="245"/>
      <c r="G13" s="245"/>
      <c r="H13" s="245"/>
      <c r="I13" s="245"/>
      <c r="J13" s="245"/>
      <c r="K13" s="245"/>
      <c r="L13" s="245"/>
      <c r="M13" s="245"/>
      <c r="N13" s="245"/>
      <c r="O13" s="245"/>
      <c r="P13" s="245"/>
      <c r="Q13" s="245"/>
      <c r="R13" s="245"/>
      <c r="S13" s="245"/>
      <c r="T13" s="245"/>
      <c r="U13" s="245"/>
      <c r="V13" s="245"/>
      <c r="W13" s="245"/>
      <c r="X13" s="245"/>
      <c r="Y13" s="248" t="str">
        <f>"令和"&amp;DBCS(AR2-1)&amp;"年中"</f>
        <v>令和５年中</v>
      </c>
      <c r="Z13" s="248"/>
      <c r="AA13" s="248"/>
      <c r="AB13" s="248"/>
      <c r="AC13" s="248"/>
      <c r="AD13" s="245" t="s">
        <v>99</v>
      </c>
      <c r="AE13" s="245"/>
      <c r="AF13" s="245"/>
      <c r="AG13" s="245"/>
      <c r="AH13" s="245"/>
      <c r="AI13" s="245"/>
      <c r="AJ13" s="245"/>
      <c r="AK13" s="245"/>
      <c r="AL13" s="245"/>
      <c r="AN13" s="34" t="s">
        <v>34</v>
      </c>
      <c r="AO13" s="35"/>
      <c r="AP13" s="35"/>
      <c r="AQ13" s="35"/>
      <c r="AR13" s="207">
        <v>295000</v>
      </c>
      <c r="AS13" s="202"/>
      <c r="AT13" s="202"/>
      <c r="AU13" s="202"/>
      <c r="AV13" s="202"/>
      <c r="AW13" s="202"/>
      <c r="AX13" s="202"/>
      <c r="AY13" s="203"/>
    </row>
    <row r="14" spans="1:52" ht="14.25" customHeight="1" x14ac:dyDescent="0.15">
      <c r="A14" s="71"/>
      <c r="B14" s="71"/>
      <c r="C14" s="72"/>
      <c r="D14" s="244" t="s">
        <v>100</v>
      </c>
      <c r="E14" s="244"/>
      <c r="F14" s="244"/>
      <c r="G14" s="244"/>
      <c r="H14" s="244"/>
      <c r="I14" s="244"/>
      <c r="J14" s="244"/>
      <c r="K14" s="244"/>
      <c r="L14" s="244"/>
      <c r="M14" s="244"/>
      <c r="N14" s="244"/>
      <c r="O14" s="244"/>
      <c r="P14" s="244"/>
      <c r="Q14" s="244"/>
      <c r="R14" s="245"/>
      <c r="S14" s="245"/>
      <c r="T14" s="245"/>
      <c r="U14" s="74"/>
      <c r="V14" s="74"/>
      <c r="W14" s="74"/>
      <c r="X14" s="74"/>
      <c r="Y14" s="74"/>
      <c r="Z14" s="74"/>
      <c r="AA14" s="74"/>
      <c r="AB14" s="74"/>
      <c r="AC14" s="74"/>
      <c r="AD14" s="74"/>
      <c r="AE14" s="74"/>
      <c r="AF14" s="74"/>
      <c r="AG14" s="74"/>
      <c r="AH14" s="74"/>
      <c r="AI14" s="74"/>
      <c r="AJ14" s="74"/>
      <c r="AK14" s="74"/>
      <c r="AL14" s="71"/>
      <c r="AN14" s="24" t="s">
        <v>35</v>
      </c>
      <c r="AO14" s="25"/>
      <c r="AP14" s="25"/>
      <c r="AQ14" s="26"/>
      <c r="AR14" s="160" t="s">
        <v>26</v>
      </c>
      <c r="AS14" s="161"/>
      <c r="AT14" s="161"/>
      <c r="AU14" s="162"/>
      <c r="AV14" s="222">
        <v>650000</v>
      </c>
      <c r="AW14" s="220"/>
      <c r="AX14" s="220"/>
      <c r="AY14" s="221"/>
    </row>
    <row r="15" spans="1:52" ht="14.25" customHeight="1" x14ac:dyDescent="0.15">
      <c r="A15" s="71"/>
      <c r="B15" s="71"/>
      <c r="C15" s="72" t="s">
        <v>102</v>
      </c>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N15" s="20"/>
      <c r="AO15" s="14"/>
      <c r="AP15" s="14"/>
      <c r="AQ15" s="19"/>
      <c r="AR15" s="163" t="s">
        <v>36</v>
      </c>
      <c r="AS15" s="164"/>
      <c r="AT15" s="164"/>
      <c r="AU15" s="165"/>
      <c r="AV15" s="223">
        <v>220000</v>
      </c>
      <c r="AW15" s="224"/>
      <c r="AX15" s="224"/>
      <c r="AY15" s="225"/>
    </row>
    <row r="16" spans="1:52" ht="14.25" customHeight="1" thickBot="1" x14ac:dyDescent="0.2">
      <c r="A16" s="71"/>
      <c r="B16" s="71"/>
      <c r="C16" s="72"/>
      <c r="D16" s="267" t="s">
        <v>103</v>
      </c>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N16" s="21"/>
      <c r="AO16" s="22"/>
      <c r="AP16" s="22"/>
      <c r="AQ16" s="23"/>
      <c r="AR16" s="204" t="s">
        <v>28</v>
      </c>
      <c r="AS16" s="205"/>
      <c r="AT16" s="205"/>
      <c r="AU16" s="206"/>
      <c r="AV16" s="201">
        <v>170000</v>
      </c>
      <c r="AW16" s="202"/>
      <c r="AX16" s="202"/>
      <c r="AY16" s="203"/>
    </row>
    <row r="17" spans="1:83" ht="14.25" customHeight="1" x14ac:dyDescent="0.15">
      <c r="A17" s="71"/>
      <c r="B17" s="71"/>
      <c r="C17" s="72" t="s">
        <v>108</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3"/>
      <c r="AK17" s="73"/>
      <c r="AL17" s="71"/>
    </row>
    <row r="18" spans="1:83" ht="17.25" customHeight="1" x14ac:dyDescent="0.15">
      <c r="A18" s="71"/>
      <c r="B18" s="71"/>
      <c r="C18" s="72"/>
      <c r="D18" s="72" t="s">
        <v>109</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3"/>
      <c r="AK18" s="73"/>
      <c r="AL18" s="71"/>
    </row>
    <row r="19" spans="1:83" ht="14.25" customHeight="1" x14ac:dyDescent="0.15">
      <c r="A19" s="71"/>
      <c r="B19" s="71"/>
      <c r="C19" s="107" t="s">
        <v>107</v>
      </c>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73"/>
      <c r="AK19" s="73"/>
      <c r="AL19" s="71"/>
    </row>
    <row r="20" spans="1:83" ht="14.25" customHeight="1" x14ac:dyDescent="0.15">
      <c r="A20" s="71"/>
      <c r="B20" s="71"/>
      <c r="C20" s="72" t="s">
        <v>105</v>
      </c>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3"/>
      <c r="AK20" s="73"/>
      <c r="AL20" s="71"/>
    </row>
    <row r="21" spans="1:83" x14ac:dyDescent="0.15">
      <c r="A21" s="71"/>
      <c r="B21" s="71"/>
      <c r="C21" s="72"/>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1"/>
    </row>
    <row r="22" spans="1:83" x14ac:dyDescent="0.15">
      <c r="A22" s="71"/>
      <c r="B22" s="71"/>
      <c r="C22" s="72"/>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1"/>
    </row>
    <row r="23" spans="1:83" ht="17.25" x14ac:dyDescent="0.2">
      <c r="A23" s="71"/>
      <c r="B23" s="71"/>
      <c r="C23" s="72"/>
      <c r="D23" s="73"/>
      <c r="E23" s="73"/>
      <c r="F23" s="73"/>
      <c r="G23" s="75" t="str">
        <f>IF(AN38=0,"※世帯主を入力してください。",IF(AN38&gt;=2,"※世帯主が２人以上います。確認してください。",""))</f>
        <v>※世帯主を入力してください。</v>
      </c>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1"/>
    </row>
    <row r="24" spans="1:83" x14ac:dyDescent="0.15">
      <c r="A24" s="71"/>
      <c r="B24" s="71"/>
      <c r="C24" s="71"/>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1"/>
    </row>
    <row r="25" spans="1:83" x14ac:dyDescent="0.15">
      <c r="A25" s="71"/>
      <c r="B25" s="76"/>
      <c r="C25" s="76"/>
      <c r="D25" s="77"/>
      <c r="E25" s="78" t="s">
        <v>13</v>
      </c>
      <c r="F25" s="77"/>
      <c r="G25" s="77"/>
      <c r="H25" s="77"/>
      <c r="I25" s="77"/>
      <c r="J25" s="77"/>
      <c r="K25" s="77"/>
      <c r="L25" s="77"/>
      <c r="M25" s="77"/>
      <c r="N25" s="78" t="s">
        <v>15</v>
      </c>
      <c r="O25" s="77"/>
      <c r="P25" s="77"/>
      <c r="Q25" s="77"/>
      <c r="R25" s="77"/>
      <c r="S25" s="77"/>
      <c r="T25" s="77"/>
      <c r="U25" s="77"/>
      <c r="V25" s="78"/>
      <c r="W25" s="77"/>
      <c r="X25" s="77"/>
      <c r="Y25" s="77"/>
      <c r="Z25" s="77"/>
      <c r="AA25" s="77"/>
      <c r="AB25" s="77"/>
      <c r="AC25" s="77"/>
      <c r="AD25" s="77"/>
      <c r="AE25" s="77"/>
      <c r="AF25" s="77"/>
      <c r="AG25" s="77"/>
      <c r="AH25" s="77"/>
      <c r="AI25" s="77"/>
      <c r="AJ25" s="77"/>
      <c r="AK25" s="77"/>
      <c r="AL25" s="76"/>
      <c r="BH25" s="159" t="s">
        <v>8</v>
      </c>
      <c r="BI25" s="159"/>
    </row>
    <row r="26" spans="1:83" ht="18" thickBot="1" x14ac:dyDescent="0.25">
      <c r="A26" s="71"/>
      <c r="B26" s="76"/>
      <c r="C26" s="75"/>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BE26" s="7" t="s">
        <v>10</v>
      </c>
      <c r="BF26" s="7"/>
      <c r="BG26" s="8">
        <f>COUNTIF(C$30:F$37,"世帯主") + COUNTIF(C$30:F$37,"擬制世帯主")</f>
        <v>0</v>
      </c>
      <c r="BH26" s="9">
        <f>SUM(BG26:BG27)-IF(C30="擬制世帯主",1,0)</f>
        <v>0</v>
      </c>
      <c r="BI26" s="9">
        <f>SUM(BG26:BG28)-IF(C30="擬制世帯主",1,0)</f>
        <v>0</v>
      </c>
    </row>
    <row r="27" spans="1:83" ht="13.5" customHeight="1" thickTop="1" x14ac:dyDescent="0.15">
      <c r="A27" s="71"/>
      <c r="B27" s="76"/>
      <c r="C27" s="249" t="s">
        <v>12</v>
      </c>
      <c r="D27" s="250"/>
      <c r="E27" s="250"/>
      <c r="F27" s="251"/>
      <c r="G27" s="10"/>
      <c r="H27" s="258" t="s">
        <v>4</v>
      </c>
      <c r="I27" s="259"/>
      <c r="J27" s="259"/>
      <c r="K27" s="260"/>
      <c r="L27" s="11"/>
      <c r="M27" s="258" t="s">
        <v>5</v>
      </c>
      <c r="N27" s="259"/>
      <c r="O27" s="259"/>
      <c r="P27" s="259"/>
      <c r="Q27" s="259"/>
      <c r="R27" s="260"/>
      <c r="S27" s="258" t="s">
        <v>56</v>
      </c>
      <c r="T27" s="259"/>
      <c r="U27" s="259"/>
      <c r="V27" s="259"/>
      <c r="W27" s="259"/>
      <c r="X27" s="260"/>
      <c r="Y27" s="249" t="s">
        <v>6</v>
      </c>
      <c r="Z27" s="250"/>
      <c r="AA27" s="250"/>
      <c r="AB27" s="250"/>
      <c r="AC27" s="250"/>
      <c r="AD27" s="250"/>
      <c r="AE27" s="79"/>
      <c r="AF27" s="80"/>
      <c r="AG27" s="80"/>
      <c r="AH27" s="80"/>
      <c r="AI27" s="80"/>
      <c r="AJ27" s="80"/>
      <c r="AK27" s="80"/>
      <c r="AL27" s="76"/>
      <c r="AN27" s="142" t="s">
        <v>17</v>
      </c>
      <c r="AO27" s="142" t="s">
        <v>18</v>
      </c>
      <c r="AP27" s="39"/>
      <c r="AQ27" s="119" t="s">
        <v>50</v>
      </c>
      <c r="AR27" s="120"/>
      <c r="AS27" s="120"/>
      <c r="AT27" s="120"/>
      <c r="AU27" s="149" t="s">
        <v>49</v>
      </c>
      <c r="AV27" s="150"/>
      <c r="AW27" s="150"/>
      <c r="AX27" s="151"/>
      <c r="AY27" s="119" t="s">
        <v>84</v>
      </c>
      <c r="AZ27" s="119" t="s">
        <v>85</v>
      </c>
      <c r="BA27" s="119" t="s">
        <v>73</v>
      </c>
      <c r="BB27" s="119" t="s">
        <v>74</v>
      </c>
      <c r="BC27" s="119" t="s">
        <v>75</v>
      </c>
      <c r="BD27" s="42"/>
      <c r="BE27" s="7" t="s">
        <v>11</v>
      </c>
      <c r="BF27" s="7"/>
      <c r="BG27" s="8">
        <f>COUNTIF(C30:F37,"世帯員")</f>
        <v>0</v>
      </c>
      <c r="BH27" s="12"/>
      <c r="BI27" s="13"/>
      <c r="BT27" s="158"/>
      <c r="BU27" s="158"/>
      <c r="BV27" s="44"/>
    </row>
    <row r="28" spans="1:83" ht="13.5" customHeight="1" x14ac:dyDescent="0.15">
      <c r="A28" s="71"/>
      <c r="B28" s="76"/>
      <c r="C28" s="252"/>
      <c r="D28" s="253"/>
      <c r="E28" s="253"/>
      <c r="F28" s="254"/>
      <c r="G28" s="10"/>
      <c r="H28" s="261"/>
      <c r="I28" s="262"/>
      <c r="J28" s="262"/>
      <c r="K28" s="263"/>
      <c r="L28" s="11"/>
      <c r="M28" s="261"/>
      <c r="N28" s="262"/>
      <c r="O28" s="262"/>
      <c r="P28" s="262"/>
      <c r="Q28" s="262"/>
      <c r="R28" s="263"/>
      <c r="S28" s="261"/>
      <c r="T28" s="262"/>
      <c r="U28" s="262"/>
      <c r="V28" s="262"/>
      <c r="W28" s="262"/>
      <c r="X28" s="263"/>
      <c r="Y28" s="252"/>
      <c r="Z28" s="253"/>
      <c r="AA28" s="253"/>
      <c r="AB28" s="253"/>
      <c r="AC28" s="253"/>
      <c r="AD28" s="253"/>
      <c r="AE28" s="79"/>
      <c r="AF28" s="80"/>
      <c r="AG28" s="80"/>
      <c r="AH28" s="80"/>
      <c r="AI28" s="80"/>
      <c r="AJ28" s="80"/>
      <c r="AK28" s="80"/>
      <c r="AL28" s="76"/>
      <c r="AN28" s="143"/>
      <c r="AO28" s="143"/>
      <c r="AP28" s="40" t="s">
        <v>72</v>
      </c>
      <c r="AQ28" s="120"/>
      <c r="AR28" s="120"/>
      <c r="AS28" s="120"/>
      <c r="AT28" s="120"/>
      <c r="AU28" s="152"/>
      <c r="AV28" s="153"/>
      <c r="AW28" s="153"/>
      <c r="AX28" s="154"/>
      <c r="AY28" s="120"/>
      <c r="AZ28" s="120"/>
      <c r="BA28" s="120"/>
      <c r="BB28" s="120"/>
      <c r="BC28" s="120"/>
      <c r="BD28" s="61"/>
      <c r="BE28" s="5" t="s">
        <v>24</v>
      </c>
      <c r="BG28" s="8">
        <f>COUNTIF(C$30:F$37,"旧国保被保険者")</f>
        <v>0</v>
      </c>
      <c r="BH28" s="1"/>
      <c r="BI28" s="12"/>
      <c r="BL28" s="45" t="s">
        <v>57</v>
      </c>
      <c r="BP28" s="43" t="s">
        <v>58</v>
      </c>
      <c r="BS28" s="158" t="s">
        <v>16</v>
      </c>
      <c r="BT28" s="158"/>
      <c r="BU28" s="46"/>
      <c r="BV28" s="47"/>
      <c r="BY28" s="66" t="s">
        <v>68</v>
      </c>
    </row>
    <row r="29" spans="1:83" ht="14.25" customHeight="1" thickBot="1" x14ac:dyDescent="0.2">
      <c r="A29" s="71"/>
      <c r="B29" s="76"/>
      <c r="C29" s="255"/>
      <c r="D29" s="256"/>
      <c r="E29" s="256"/>
      <c r="F29" s="257"/>
      <c r="G29" s="10"/>
      <c r="H29" s="264"/>
      <c r="I29" s="265"/>
      <c r="J29" s="265"/>
      <c r="K29" s="266"/>
      <c r="L29" s="11"/>
      <c r="M29" s="264"/>
      <c r="N29" s="265"/>
      <c r="O29" s="265"/>
      <c r="P29" s="265"/>
      <c r="Q29" s="265"/>
      <c r="R29" s="266"/>
      <c r="S29" s="264"/>
      <c r="T29" s="265"/>
      <c r="U29" s="265"/>
      <c r="V29" s="265"/>
      <c r="W29" s="265"/>
      <c r="X29" s="266"/>
      <c r="Y29" s="255"/>
      <c r="Z29" s="256"/>
      <c r="AA29" s="256"/>
      <c r="AB29" s="256"/>
      <c r="AC29" s="256"/>
      <c r="AD29" s="256"/>
      <c r="AE29" s="79"/>
      <c r="AF29" s="80"/>
      <c r="AG29" s="80"/>
      <c r="AH29" s="80"/>
      <c r="AI29" s="80"/>
      <c r="AJ29" s="80"/>
      <c r="AK29" s="80"/>
      <c r="AL29" s="76"/>
      <c r="AN29" s="144"/>
      <c r="AO29" s="144"/>
      <c r="AP29" s="41"/>
      <c r="AQ29" s="120"/>
      <c r="AR29" s="120"/>
      <c r="AS29" s="120"/>
      <c r="AT29" s="120"/>
      <c r="AU29" s="155"/>
      <c r="AV29" s="156"/>
      <c r="AW29" s="156"/>
      <c r="AX29" s="157"/>
      <c r="AY29" s="120"/>
      <c r="AZ29" s="120"/>
      <c r="BA29" s="120"/>
      <c r="BB29" s="120"/>
      <c r="BC29" s="120"/>
      <c r="BD29" s="61"/>
      <c r="BE29" s="14"/>
      <c r="BF29" s="14"/>
      <c r="BG29" s="14"/>
      <c r="BH29" s="14"/>
      <c r="BK29" s="15"/>
      <c r="BL29" s="48" t="s">
        <v>55</v>
      </c>
      <c r="BM29" s="48" t="s">
        <v>8</v>
      </c>
      <c r="BN29" s="48" t="s">
        <v>69</v>
      </c>
      <c r="BP29" s="49"/>
      <c r="BR29" s="49" t="s">
        <v>59</v>
      </c>
      <c r="BS29" s="49" t="s">
        <v>60</v>
      </c>
      <c r="BT29" s="49" t="s">
        <v>70</v>
      </c>
      <c r="BU29" s="50" t="s">
        <v>71</v>
      </c>
      <c r="BV29" s="49" t="s">
        <v>61</v>
      </c>
      <c r="BX29" s="67" t="s">
        <v>62</v>
      </c>
      <c r="BY29" s="67" t="s">
        <v>63</v>
      </c>
      <c r="BZ29" s="67" t="s">
        <v>64</v>
      </c>
      <c r="CA29" s="67" t="s">
        <v>65</v>
      </c>
      <c r="CB29" s="67" t="s">
        <v>66</v>
      </c>
      <c r="CC29" s="67" t="s">
        <v>67</v>
      </c>
      <c r="CE29" s="49" t="s">
        <v>19</v>
      </c>
    </row>
    <row r="30" spans="1:83" ht="18" customHeight="1" thickTop="1" thickBot="1" x14ac:dyDescent="0.2">
      <c r="A30" s="71"/>
      <c r="B30" s="82" t="s">
        <v>86</v>
      </c>
      <c r="C30" s="110"/>
      <c r="D30" s="111"/>
      <c r="E30" s="111"/>
      <c r="F30" s="112"/>
      <c r="G30" s="16"/>
      <c r="H30" s="113"/>
      <c r="I30" s="114"/>
      <c r="J30" s="114"/>
      <c r="K30" s="115"/>
      <c r="L30" s="6"/>
      <c r="M30" s="145"/>
      <c r="N30" s="145"/>
      <c r="O30" s="145"/>
      <c r="P30" s="145"/>
      <c r="Q30" s="145"/>
      <c r="R30" s="145"/>
      <c r="S30" s="145"/>
      <c r="T30" s="145"/>
      <c r="U30" s="145"/>
      <c r="V30" s="145"/>
      <c r="W30" s="145"/>
      <c r="X30" s="145"/>
      <c r="Y30" s="145"/>
      <c r="Z30" s="145"/>
      <c r="AA30" s="145"/>
      <c r="AB30" s="145"/>
      <c r="AC30" s="145"/>
      <c r="AD30" s="145"/>
      <c r="AE30" s="81"/>
      <c r="AF30" s="81"/>
      <c r="AG30" s="81"/>
      <c r="AH30" s="81"/>
      <c r="AI30" s="81"/>
      <c r="AJ30" s="81"/>
      <c r="AK30" s="81"/>
      <c r="AL30" s="76"/>
      <c r="AN30" s="1">
        <f t="shared" ref="AN30:AN37" si="0">IF(OR(C30="世帯主",C30="擬制世帯主")=TRUE,1,0)</f>
        <v>0</v>
      </c>
      <c r="AO30" s="1" t="str">
        <f t="shared" ref="AO30:AO37" si="1">IF(OR(C30="擬制世帯主",C30="旧国保被保険者"),"",IF(H30="４０～６４歳","介",IF(H30="６５～７４歳","介１","")))</f>
        <v/>
      </c>
      <c r="AP30" s="60">
        <f t="shared" ref="AP30:AP37" si="2">$BN30+$BP30+$BV30</f>
        <v>0</v>
      </c>
      <c r="AQ30" s="148">
        <f t="shared" ref="AQ30:AQ37" si="3">IF(OR(C30="擬制世帯主",C30="旧国保被保険者"),0,IF($BN30+$BP30+$BV30&gt;=430000,($BN30+$BP30+$BV30)-430000,0))</f>
        <v>0</v>
      </c>
      <c r="AR30" s="148"/>
      <c r="AS30" s="148"/>
      <c r="AT30" s="148"/>
      <c r="AU30" s="148">
        <f t="shared" ref="AU30:AU37" si="4">IF($AO30="介",IF($AQ30&gt;=1,$AQ30,0),0)</f>
        <v>0</v>
      </c>
      <c r="AV30" s="148"/>
      <c r="AW30" s="148"/>
      <c r="AX30" s="148"/>
      <c r="AY30" s="17">
        <f t="shared" ref="AY30:AY37" si="5">$BP30+$BN30+$BT30+IF(BS30&gt;1,IF($BS30&lt;1250001,$BU30,$BU30-150000))</f>
        <v>0</v>
      </c>
      <c r="AZ30" s="17">
        <f>IF(OR(C30="擬制世帯主",C30="旧国保被保険者"),0,IF(C30="",0,#REF!))</f>
        <v>0</v>
      </c>
      <c r="BA30" s="17">
        <f>IF(M30&gt;550000,1,0)</f>
        <v>0</v>
      </c>
      <c r="BB30" s="17">
        <f>IF(BR30&gt;600000,1,IF(BS30&gt;1100000,1,0))</f>
        <v>0</v>
      </c>
      <c r="BC30" s="17">
        <f>IF(SUM(BA30:BB30)&gt;=1,1,0)</f>
        <v>0</v>
      </c>
      <c r="BD30" s="38"/>
      <c r="BE30" s="147" t="s">
        <v>7</v>
      </c>
      <c r="BF30" s="147"/>
      <c r="BG30" s="147"/>
      <c r="BH30" s="147"/>
      <c r="BI30" s="147"/>
      <c r="BK30" s="18"/>
      <c r="BL30" s="51">
        <f t="shared" ref="BL30:BL37" si="6">IF(M30&lt;=550999,0,IF(M30&lt;=1618999,M30-550000,IF(M30&lt;=1619999,ROUNDDOWN(M30*0.6+97600,0),IF(M30&lt;=1621999,ROUNDDOWN(M30*0.6+98000,0),IF(M30&lt;=1623999,ROUNDDOWN(M30*0.6+98800,0),IF(M30&lt;=1627999,ROUNDDOWN(M30*0.6+99600,0),IF(M30&lt;=1799999,ROUNDDOWN(M30*0.6+100000,0),IF(M30&lt;=3599999,ROUNDDOWN(M30*0.7-80000,0),IF(M30&lt;=6599999,ROUNDDOWN(M30*0.8-440000,0),IF(M30&lt;=8499999,ROUNDDOWN(M30*0.9-1100000,0),M30-1950000))))))))))</f>
        <v>0</v>
      </c>
      <c r="BM30" s="52">
        <f>SUM(BL30:BL30)</f>
        <v>0</v>
      </c>
      <c r="BN30" s="53">
        <f>BM30-CC30</f>
        <v>0</v>
      </c>
      <c r="BP30" s="54">
        <f t="shared" ref="BP30:BP37" si="7">Y30</f>
        <v>0</v>
      </c>
      <c r="BR30" s="49">
        <f>IF($H30="４０～６４歳",$S30,0)</f>
        <v>0</v>
      </c>
      <c r="BS30" s="49">
        <f t="shared" ref="BS30:BS37" si="8">IF($H30="６５～７４歳",$S30,0)</f>
        <v>0</v>
      </c>
      <c r="BT30" s="53">
        <f>IF($BM30+$BP30&lt;=10000000,IF($BR30&lt;=600000,0,IF($BR30&lt;=1299999,$BR30-600000,IF($BR30&lt;=4099999,ROUNDDOWN($BR30*0.75-275000,0),IF($BR30&lt;=7699999,ROUNDDOWN($BR30*0.85-685000,0),IF($BR30&lt;=9999999,ROUNDDOWN($BR30*0.95-1455000,0),$BR30-1955000))))),IF($BM30+$BP30&lt;=20000000,IF($BR30&lt;=500000,0,IF($BR30&lt;=1299999,ROUNDDOWN($BR30-500000,0),IF($BR30&lt;=4099999,ROUNDDOWN($BR30*0.75-175000,0),IF($BR30&lt;=7699999,ROUNDDOWN($BR30*0.85-585000,0),IF($BR30&lt;=9999999,ROUNDDOWN($BR30*0.95-1355000,0),$BR30-1855000))))),IF(BR30&lt;=400000,0,IF($BR30&lt;=1299999,$BR30-400000,IF($BR30&lt;=4099999,ROUNDDOWN($BR30*0.75-75000,0),IF($BR30&lt;=7699999,ROUNDDOWN($BR30*0.85-485000,0),IF($BR30&lt;=9999999,ROUNDDOWN($BR30*0.95-1255000,0),$BR30-1755000)))))))</f>
        <v>0</v>
      </c>
      <c r="BU30" s="53">
        <f t="shared" ref="BU30:BU37" si="9">IF($BM30+$BP30&lt;=10000000,IF($BS30&lt;=1100000,0,IF($BS30&lt;=3299999,$BS30-1100000,IF($BS30&lt;=4099999,ROUNDDOWN($BS30*0.75-275000,0),IF($BS30&lt;=7699999,ROUNDDOWN($BS30*0.85-685000,0),IF($BS30&lt;=9999999,ROUNDDOWN($BS30*0.95-1455000,0),$BS30-1955000))))),IF($BM30+$BP30&lt;=20000000,IF($BS30&lt;=1000000,0,IF($BS30&lt;=3299999,ROUNDDOWN($BS30-1000000,0),IF($BS30&lt;=4099999,ROUNDDOWN($BS30*0.75-175000,0),IF($BS30&lt;=7699999,ROUNDDOWN($BS30*0.85-585000,0),IF($BS30&lt;=9999999,ROUNDDOWN($BS30*0.95-1355000,0),$BS30-1855000))))),IF(BS30&lt;=900000,0,IF($BS30&lt;=3299999,$BS30-900000,IF($BS30&lt;=4099999,ROUNDDOWN($BS30*0.75-75000,0),IF($BS30&lt;=7699999,ROUNDDOWN($BS30*0.85-485000,0),IF($BS30&lt;=9999999,ROUNDDOWN($BS30*0.95-1255000,0),$BS30-1755000)))))))</f>
        <v>0</v>
      </c>
      <c r="BV30" s="53">
        <f>SUM(BT30:BU30)</f>
        <v>0</v>
      </c>
      <c r="BW30" s="55"/>
      <c r="BX30" s="67">
        <f>IF(BM30&gt;0,1,0)</f>
        <v>0</v>
      </c>
      <c r="BY30" s="67">
        <f>IF(BV30&gt;0,1,0)</f>
        <v>0</v>
      </c>
      <c r="BZ30" s="67">
        <f>SUM(BX30:BY30)</f>
        <v>0</v>
      </c>
      <c r="CA30" s="67">
        <f>IF(BM30&lt;=100000,BM30,100000)</f>
        <v>0</v>
      </c>
      <c r="CB30" s="67">
        <f>IF(BV30&lt;=100000,BV30,100000)</f>
        <v>0</v>
      </c>
      <c r="CC30" s="67">
        <f>IF(BZ30=2,CA30+CB30-100000,0)</f>
        <v>0</v>
      </c>
      <c r="CE30" s="49" t="s">
        <v>20</v>
      </c>
    </row>
    <row r="31" spans="1:83" ht="18" customHeight="1" thickTop="1" thickBot="1" x14ac:dyDescent="0.2">
      <c r="A31" s="71"/>
      <c r="B31" s="82" t="s">
        <v>87</v>
      </c>
      <c r="C31" s="110"/>
      <c r="D31" s="111"/>
      <c r="E31" s="111"/>
      <c r="F31" s="112"/>
      <c r="G31" s="16"/>
      <c r="H31" s="113"/>
      <c r="I31" s="114"/>
      <c r="J31" s="114"/>
      <c r="K31" s="115"/>
      <c r="L31" s="6"/>
      <c r="M31" s="145"/>
      <c r="N31" s="145"/>
      <c r="O31" s="145"/>
      <c r="P31" s="145"/>
      <c r="Q31" s="145"/>
      <c r="R31" s="145"/>
      <c r="S31" s="145"/>
      <c r="T31" s="145"/>
      <c r="U31" s="145"/>
      <c r="V31" s="145"/>
      <c r="W31" s="145"/>
      <c r="X31" s="145"/>
      <c r="Y31" s="145"/>
      <c r="Z31" s="145"/>
      <c r="AA31" s="145"/>
      <c r="AB31" s="145"/>
      <c r="AC31" s="145"/>
      <c r="AD31" s="145"/>
      <c r="AE31" s="81"/>
      <c r="AF31" s="81"/>
      <c r="AG31" s="81"/>
      <c r="AH31" s="81"/>
      <c r="AI31" s="81"/>
      <c r="AJ31" s="81"/>
      <c r="AK31" s="81"/>
      <c r="AL31" s="76"/>
      <c r="AN31" s="1">
        <f t="shared" si="0"/>
        <v>0</v>
      </c>
      <c r="AO31" s="1" t="str">
        <f t="shared" si="1"/>
        <v/>
      </c>
      <c r="AP31" s="60">
        <f t="shared" si="2"/>
        <v>0</v>
      </c>
      <c r="AQ31" s="148">
        <f t="shared" si="3"/>
        <v>0</v>
      </c>
      <c r="AR31" s="148"/>
      <c r="AS31" s="148"/>
      <c r="AT31" s="148"/>
      <c r="AU31" s="148">
        <f t="shared" si="4"/>
        <v>0</v>
      </c>
      <c r="AV31" s="148"/>
      <c r="AW31" s="148"/>
      <c r="AX31" s="148"/>
      <c r="AY31" s="17">
        <f t="shared" si="5"/>
        <v>0</v>
      </c>
      <c r="AZ31" s="17">
        <f>IF(OR(C31="擬制世帯主",C31="旧国保被保険者"),0,IF(C31="",0,#REF!))</f>
        <v>0</v>
      </c>
      <c r="BA31" s="17">
        <f>IF(M31&gt;550000,1,0)</f>
        <v>0</v>
      </c>
      <c r="BB31" s="17">
        <f t="shared" ref="BB31:BB37" si="10">IF(BR31&gt;600000,1,IF(BS31&gt;1100000,1,0))</f>
        <v>0</v>
      </c>
      <c r="BC31" s="17">
        <f t="shared" ref="BC31:BC37" si="11">IF(SUM(BA31:BB31)&gt;=1,1,0)</f>
        <v>0</v>
      </c>
      <c r="BD31" s="38"/>
      <c r="BE31" s="146">
        <f>AZ38</f>
        <v>0</v>
      </c>
      <c r="BF31" s="146"/>
      <c r="BG31" s="146"/>
      <c r="BH31" s="146"/>
      <c r="BI31" s="146"/>
      <c r="BL31" s="51">
        <f t="shared" si="6"/>
        <v>0</v>
      </c>
      <c r="BM31" s="52">
        <f t="shared" ref="BM31:BM37" si="12">SUM(BL31:BL31)</f>
        <v>0</v>
      </c>
      <c r="BN31" s="53">
        <f t="shared" ref="BN31:BN37" si="13">BM31-CC31</f>
        <v>0</v>
      </c>
      <c r="BP31" s="54">
        <f t="shared" si="7"/>
        <v>0</v>
      </c>
      <c r="BR31" s="49">
        <f t="shared" ref="BR31:BR37" si="14">IF(H31="４０～６４歳",S31,0)</f>
        <v>0</v>
      </c>
      <c r="BS31" s="49">
        <f t="shared" si="8"/>
        <v>0</v>
      </c>
      <c r="BT31" s="53">
        <f t="shared" ref="BT31:BT37" si="15">IF($BM31+$BP31&lt;=10000000,IF($BR31&lt;=600000,0,IF($BR31&lt;=1299999,$BR31-600000,IF($BR31&lt;=4099999,ROUNDDOWN($BR31*0.75-275000,0),IF($BR31&lt;=7699999,ROUNDDOWN($BR31*0.85-685000,0),IF($BR31&lt;=9999999,ROUNDDOWN($BR31*0.95-1455000,0),$BR31-1955000))))),IF($BM31+$BP31&lt;=20000000,IF($BR31&lt;=500000,0,IF($BR31&lt;=1299999,ROUNDDOWN($BR31-500000,0),IF($BR31&lt;=4099999,ROUNDDOWN($BR31*0.75-175000,0),IF($BR31&lt;=7699999,ROUNDDOWN($BR31*0.85-585000,0),IF($BR31&lt;=9999999,ROUNDDOWN($BR31*0.95-1355000,0),$BR31-1855000))))),IF(BR31&lt;=400000,0,IF($BR31&lt;=1299999,$BR31-400000,IF($BR31&lt;=4099999,ROUNDDOWN($BR31*0.75-75000,0),IF($BR31&lt;=7699999,ROUNDDOWN($BR31*0.85-485000,0),IF($BR31&lt;=9999999,ROUNDDOWN($BR31*0.95-1255000,0),BR31-1755000)))))))</f>
        <v>0</v>
      </c>
      <c r="BU31" s="53">
        <f t="shared" si="9"/>
        <v>0</v>
      </c>
      <c r="BV31" s="53">
        <f t="shared" ref="BV31:BV38" si="16">SUM(BT31:BU31)</f>
        <v>0</v>
      </c>
      <c r="BX31" s="67">
        <f t="shared" ref="BX31:BX37" si="17">IF(BM31&gt;0,1,0)</f>
        <v>0</v>
      </c>
      <c r="BY31" s="67">
        <f t="shared" ref="BY31:BY37" si="18">IF(BV31&gt;0,1,0)</f>
        <v>0</v>
      </c>
      <c r="BZ31" s="67">
        <f t="shared" ref="BZ31:BZ37" si="19">SUM(BX31:BY31)</f>
        <v>0</v>
      </c>
      <c r="CA31" s="67">
        <f t="shared" ref="CA31:CA37" si="20">IF(BM31&lt;=100000,BM31,100000)</f>
        <v>0</v>
      </c>
      <c r="CB31" s="67">
        <f t="shared" ref="CB31:CB37" si="21">IF(BV31&lt;=100000,BV31,100000)</f>
        <v>0</v>
      </c>
      <c r="CC31" s="67">
        <f t="shared" ref="CC31:CC37" si="22">IF(BZ31=2,CA31+CB31-100000,0)</f>
        <v>0</v>
      </c>
      <c r="CE31" s="49" t="s">
        <v>21</v>
      </c>
    </row>
    <row r="32" spans="1:83" ht="18" customHeight="1" thickTop="1" thickBot="1" x14ac:dyDescent="0.2">
      <c r="A32" s="71"/>
      <c r="B32" s="82" t="s">
        <v>88</v>
      </c>
      <c r="C32" s="110"/>
      <c r="D32" s="111"/>
      <c r="E32" s="111"/>
      <c r="F32" s="112"/>
      <c r="G32" s="16"/>
      <c r="H32" s="113"/>
      <c r="I32" s="114"/>
      <c r="J32" s="114"/>
      <c r="K32" s="115"/>
      <c r="L32" s="6"/>
      <c r="M32" s="145"/>
      <c r="N32" s="145"/>
      <c r="O32" s="145"/>
      <c r="P32" s="145"/>
      <c r="Q32" s="145"/>
      <c r="R32" s="145"/>
      <c r="S32" s="145"/>
      <c r="T32" s="145"/>
      <c r="U32" s="145"/>
      <c r="V32" s="145"/>
      <c r="W32" s="145"/>
      <c r="X32" s="145"/>
      <c r="Y32" s="145"/>
      <c r="Z32" s="145"/>
      <c r="AA32" s="145"/>
      <c r="AB32" s="145"/>
      <c r="AC32" s="145"/>
      <c r="AD32" s="145"/>
      <c r="AE32" s="81"/>
      <c r="AF32" s="81"/>
      <c r="AG32" s="81"/>
      <c r="AH32" s="81"/>
      <c r="AI32" s="81"/>
      <c r="AJ32" s="81"/>
      <c r="AK32" s="81"/>
      <c r="AL32" s="76"/>
      <c r="AN32" s="1">
        <f t="shared" si="0"/>
        <v>0</v>
      </c>
      <c r="AO32" s="1" t="str">
        <f t="shared" si="1"/>
        <v/>
      </c>
      <c r="AP32" s="60">
        <f t="shared" si="2"/>
        <v>0</v>
      </c>
      <c r="AQ32" s="148">
        <f t="shared" si="3"/>
        <v>0</v>
      </c>
      <c r="AR32" s="148"/>
      <c r="AS32" s="148"/>
      <c r="AT32" s="148"/>
      <c r="AU32" s="148">
        <f t="shared" si="4"/>
        <v>0</v>
      </c>
      <c r="AV32" s="148"/>
      <c r="AW32" s="148"/>
      <c r="AX32" s="148"/>
      <c r="AY32" s="17">
        <f t="shared" si="5"/>
        <v>0</v>
      </c>
      <c r="AZ32" s="17">
        <f>IF(OR(C32="擬制世帯主",C32="旧国保被保険者"),0,IF(C32="",0,#REF!))</f>
        <v>0</v>
      </c>
      <c r="BA32" s="17">
        <f t="shared" ref="BA32:BA37" si="23">IF(M32&gt;550000,1,0)</f>
        <v>0</v>
      </c>
      <c r="BB32" s="17">
        <f t="shared" si="10"/>
        <v>0</v>
      </c>
      <c r="BC32" s="17">
        <f t="shared" si="11"/>
        <v>0</v>
      </c>
      <c r="BD32" s="38"/>
      <c r="BE32" s="196" t="s">
        <v>9</v>
      </c>
      <c r="BF32" s="196"/>
      <c r="BG32" s="196"/>
      <c r="BH32" s="196"/>
      <c r="BI32" s="196"/>
      <c r="BL32" s="51">
        <f t="shared" si="6"/>
        <v>0</v>
      </c>
      <c r="BM32" s="52">
        <f t="shared" si="12"/>
        <v>0</v>
      </c>
      <c r="BN32" s="53">
        <f t="shared" si="13"/>
        <v>0</v>
      </c>
      <c r="BP32" s="54">
        <f t="shared" si="7"/>
        <v>0</v>
      </c>
      <c r="BR32" s="49">
        <f t="shared" si="14"/>
        <v>0</v>
      </c>
      <c r="BS32" s="49">
        <f t="shared" si="8"/>
        <v>0</v>
      </c>
      <c r="BT32" s="53">
        <f t="shared" si="15"/>
        <v>0</v>
      </c>
      <c r="BU32" s="53">
        <f t="shared" si="9"/>
        <v>0</v>
      </c>
      <c r="BV32" s="53">
        <f t="shared" si="16"/>
        <v>0</v>
      </c>
      <c r="BX32" s="67">
        <f t="shared" si="17"/>
        <v>0</v>
      </c>
      <c r="BY32" s="67">
        <f t="shared" si="18"/>
        <v>0</v>
      </c>
      <c r="BZ32" s="67">
        <f t="shared" si="19"/>
        <v>0</v>
      </c>
      <c r="CA32" s="67">
        <f t="shared" si="20"/>
        <v>0</v>
      </c>
      <c r="CB32" s="67">
        <f t="shared" si="21"/>
        <v>0</v>
      </c>
      <c r="CC32" s="67">
        <f t="shared" si="22"/>
        <v>0</v>
      </c>
      <c r="CE32" s="49" t="s">
        <v>22</v>
      </c>
    </row>
    <row r="33" spans="1:240" ht="18" customHeight="1" thickTop="1" thickBot="1" x14ac:dyDescent="0.2">
      <c r="A33" s="71"/>
      <c r="B33" s="82" t="s">
        <v>89</v>
      </c>
      <c r="C33" s="110"/>
      <c r="D33" s="111"/>
      <c r="E33" s="111"/>
      <c r="F33" s="112"/>
      <c r="G33" s="16"/>
      <c r="H33" s="113"/>
      <c r="I33" s="114"/>
      <c r="J33" s="114"/>
      <c r="K33" s="115"/>
      <c r="L33" s="6"/>
      <c r="M33" s="145"/>
      <c r="N33" s="145"/>
      <c r="O33" s="145"/>
      <c r="P33" s="145"/>
      <c r="Q33" s="145"/>
      <c r="R33" s="145"/>
      <c r="S33" s="145"/>
      <c r="T33" s="145"/>
      <c r="U33" s="145"/>
      <c r="V33" s="145"/>
      <c r="W33" s="145"/>
      <c r="X33" s="145"/>
      <c r="Y33" s="145"/>
      <c r="Z33" s="145"/>
      <c r="AA33" s="145"/>
      <c r="AB33" s="145"/>
      <c r="AC33" s="145"/>
      <c r="AD33" s="145"/>
      <c r="AE33" s="81"/>
      <c r="AF33" s="81"/>
      <c r="AG33" s="81"/>
      <c r="AH33" s="81"/>
      <c r="AI33" s="81"/>
      <c r="AJ33" s="81"/>
      <c r="AK33" s="81"/>
      <c r="AL33" s="76"/>
      <c r="AN33" s="1">
        <f t="shared" si="0"/>
        <v>0</v>
      </c>
      <c r="AO33" s="1" t="str">
        <f t="shared" si="1"/>
        <v/>
      </c>
      <c r="AP33" s="60">
        <f t="shared" si="2"/>
        <v>0</v>
      </c>
      <c r="AQ33" s="148">
        <f t="shared" si="3"/>
        <v>0</v>
      </c>
      <c r="AR33" s="148"/>
      <c r="AS33" s="148"/>
      <c r="AT33" s="148"/>
      <c r="AU33" s="148">
        <f t="shared" si="4"/>
        <v>0</v>
      </c>
      <c r="AV33" s="148"/>
      <c r="AW33" s="148"/>
      <c r="AX33" s="148"/>
      <c r="AY33" s="17">
        <f t="shared" si="5"/>
        <v>0</v>
      </c>
      <c r="AZ33" s="17">
        <f>IF(OR(C33="擬制世帯主",C33="旧国保被保険者"),0,IF(C33="",0,#REF!))</f>
        <v>0</v>
      </c>
      <c r="BA33" s="17">
        <f t="shared" si="23"/>
        <v>0</v>
      </c>
      <c r="BB33" s="17">
        <f t="shared" si="10"/>
        <v>0</v>
      </c>
      <c r="BC33" s="17">
        <f t="shared" si="11"/>
        <v>0</v>
      </c>
      <c r="BD33" s="38"/>
      <c r="BE33" s="197">
        <f>IF(AY38&lt;=AR11,7,0)</f>
        <v>7</v>
      </c>
      <c r="BF33" s="197"/>
      <c r="BG33" s="197"/>
      <c r="BH33" s="197"/>
      <c r="BI33" s="197"/>
      <c r="BL33" s="51">
        <f t="shared" si="6"/>
        <v>0</v>
      </c>
      <c r="BM33" s="52">
        <f t="shared" si="12"/>
        <v>0</v>
      </c>
      <c r="BN33" s="53">
        <f t="shared" si="13"/>
        <v>0</v>
      </c>
      <c r="BP33" s="54">
        <f t="shared" si="7"/>
        <v>0</v>
      </c>
      <c r="BR33" s="49">
        <f t="shared" si="14"/>
        <v>0</v>
      </c>
      <c r="BS33" s="49">
        <f t="shared" si="8"/>
        <v>0</v>
      </c>
      <c r="BT33" s="53">
        <f t="shared" si="15"/>
        <v>0</v>
      </c>
      <c r="BU33" s="53">
        <f t="shared" si="9"/>
        <v>0</v>
      </c>
      <c r="BV33" s="53">
        <f t="shared" si="16"/>
        <v>0</v>
      </c>
      <c r="BX33" s="67">
        <f t="shared" si="17"/>
        <v>0</v>
      </c>
      <c r="BY33" s="67">
        <f t="shared" si="18"/>
        <v>0</v>
      </c>
      <c r="BZ33" s="67">
        <f t="shared" si="19"/>
        <v>0</v>
      </c>
      <c r="CA33" s="67">
        <f t="shared" si="20"/>
        <v>0</v>
      </c>
      <c r="CB33" s="67">
        <f t="shared" si="21"/>
        <v>0</v>
      </c>
      <c r="CC33" s="67">
        <f>IF(BZ33=2,CA33+CB33-100000,0)</f>
        <v>0</v>
      </c>
      <c r="CE33" s="49" t="s">
        <v>23</v>
      </c>
    </row>
    <row r="34" spans="1:240" ht="18" customHeight="1" thickTop="1" thickBot="1" x14ac:dyDescent="0.2">
      <c r="A34" s="71"/>
      <c r="B34" s="82" t="s">
        <v>90</v>
      </c>
      <c r="C34" s="110"/>
      <c r="D34" s="111"/>
      <c r="E34" s="111"/>
      <c r="F34" s="112"/>
      <c r="G34" s="16"/>
      <c r="H34" s="113"/>
      <c r="I34" s="114"/>
      <c r="J34" s="114"/>
      <c r="K34" s="115"/>
      <c r="L34" s="6"/>
      <c r="M34" s="145"/>
      <c r="N34" s="145"/>
      <c r="O34" s="145"/>
      <c r="P34" s="145"/>
      <c r="Q34" s="145"/>
      <c r="R34" s="145"/>
      <c r="S34" s="145"/>
      <c r="T34" s="145"/>
      <c r="U34" s="145"/>
      <c r="V34" s="145"/>
      <c r="W34" s="145"/>
      <c r="X34" s="145"/>
      <c r="Y34" s="145"/>
      <c r="Z34" s="145"/>
      <c r="AA34" s="145"/>
      <c r="AB34" s="145"/>
      <c r="AC34" s="145"/>
      <c r="AD34" s="145"/>
      <c r="AE34" s="81"/>
      <c r="AF34" s="81"/>
      <c r="AG34" s="81"/>
      <c r="AH34" s="81"/>
      <c r="AI34" s="81"/>
      <c r="AJ34" s="81"/>
      <c r="AK34" s="81"/>
      <c r="AL34" s="76"/>
      <c r="AN34" s="1">
        <f t="shared" si="0"/>
        <v>0</v>
      </c>
      <c r="AO34" s="1" t="str">
        <f t="shared" si="1"/>
        <v/>
      </c>
      <c r="AP34" s="60">
        <f t="shared" si="2"/>
        <v>0</v>
      </c>
      <c r="AQ34" s="148">
        <f t="shared" si="3"/>
        <v>0</v>
      </c>
      <c r="AR34" s="148"/>
      <c r="AS34" s="148"/>
      <c r="AT34" s="148"/>
      <c r="AU34" s="148">
        <f t="shared" si="4"/>
        <v>0</v>
      </c>
      <c r="AV34" s="148"/>
      <c r="AW34" s="148"/>
      <c r="AX34" s="148"/>
      <c r="AY34" s="17">
        <f t="shared" si="5"/>
        <v>0</v>
      </c>
      <c r="AZ34" s="17">
        <f>IF(OR(C34="擬制世帯主",C34="旧国保被保険者"),0,IF(C34="",0,#REF!))</f>
        <v>0</v>
      </c>
      <c r="BA34" s="17">
        <f t="shared" si="23"/>
        <v>0</v>
      </c>
      <c r="BB34" s="17">
        <f t="shared" si="10"/>
        <v>0</v>
      </c>
      <c r="BC34" s="17">
        <f t="shared" si="11"/>
        <v>0</v>
      </c>
      <c r="BD34" s="38"/>
      <c r="BE34" s="198">
        <f>IF(AY38&lt;=AR11+IF(BC38&lt;=0,0,BC38-1)*100000+(BI26*AR13),5,0)</f>
        <v>5</v>
      </c>
      <c r="BF34" s="198"/>
      <c r="BG34" s="198"/>
      <c r="BH34" s="198"/>
      <c r="BI34" s="198"/>
      <c r="BL34" s="51">
        <f t="shared" si="6"/>
        <v>0</v>
      </c>
      <c r="BM34" s="52">
        <f t="shared" si="12"/>
        <v>0</v>
      </c>
      <c r="BN34" s="53">
        <f t="shared" si="13"/>
        <v>0</v>
      </c>
      <c r="BP34" s="54">
        <f t="shared" si="7"/>
        <v>0</v>
      </c>
      <c r="BR34" s="49">
        <f t="shared" si="14"/>
        <v>0</v>
      </c>
      <c r="BS34" s="49">
        <f t="shared" si="8"/>
        <v>0</v>
      </c>
      <c r="BT34" s="53">
        <f t="shared" si="15"/>
        <v>0</v>
      </c>
      <c r="BU34" s="53">
        <f t="shared" si="9"/>
        <v>0</v>
      </c>
      <c r="BV34" s="53">
        <f t="shared" si="16"/>
        <v>0</v>
      </c>
      <c r="BX34" s="67">
        <f t="shared" si="17"/>
        <v>0</v>
      </c>
      <c r="BY34" s="67">
        <f t="shared" si="18"/>
        <v>0</v>
      </c>
      <c r="BZ34" s="67">
        <f t="shared" si="19"/>
        <v>0</v>
      </c>
      <c r="CA34" s="67">
        <f t="shared" si="20"/>
        <v>0</v>
      </c>
      <c r="CB34" s="67">
        <f t="shared" si="21"/>
        <v>0</v>
      </c>
      <c r="CC34" s="67">
        <f t="shared" si="22"/>
        <v>0</v>
      </c>
    </row>
    <row r="35" spans="1:240" ht="18" customHeight="1" thickTop="1" thickBot="1" x14ac:dyDescent="0.2">
      <c r="A35" s="71"/>
      <c r="B35" s="82" t="s">
        <v>91</v>
      </c>
      <c r="C35" s="110"/>
      <c r="D35" s="111"/>
      <c r="E35" s="111"/>
      <c r="F35" s="112"/>
      <c r="G35" s="16"/>
      <c r="H35" s="113"/>
      <c r="I35" s="114"/>
      <c r="J35" s="114"/>
      <c r="K35" s="115"/>
      <c r="L35" s="6"/>
      <c r="M35" s="145"/>
      <c r="N35" s="145"/>
      <c r="O35" s="145"/>
      <c r="P35" s="145"/>
      <c r="Q35" s="145"/>
      <c r="R35" s="145"/>
      <c r="S35" s="145"/>
      <c r="T35" s="145"/>
      <c r="U35" s="145"/>
      <c r="V35" s="145"/>
      <c r="W35" s="145"/>
      <c r="X35" s="145"/>
      <c r="Y35" s="145"/>
      <c r="Z35" s="145"/>
      <c r="AA35" s="145"/>
      <c r="AB35" s="145"/>
      <c r="AC35" s="145"/>
      <c r="AD35" s="145"/>
      <c r="AE35" s="81"/>
      <c r="AF35" s="81"/>
      <c r="AG35" s="81"/>
      <c r="AH35" s="81"/>
      <c r="AI35" s="81"/>
      <c r="AJ35" s="81"/>
      <c r="AK35" s="81"/>
      <c r="AL35" s="76"/>
      <c r="AN35" s="1">
        <f t="shared" si="0"/>
        <v>0</v>
      </c>
      <c r="AO35" s="1" t="str">
        <f t="shared" si="1"/>
        <v/>
      </c>
      <c r="AP35" s="60">
        <f t="shared" si="2"/>
        <v>0</v>
      </c>
      <c r="AQ35" s="148">
        <f t="shared" si="3"/>
        <v>0</v>
      </c>
      <c r="AR35" s="148"/>
      <c r="AS35" s="148"/>
      <c r="AT35" s="148"/>
      <c r="AU35" s="148">
        <f t="shared" si="4"/>
        <v>0</v>
      </c>
      <c r="AV35" s="148"/>
      <c r="AW35" s="148"/>
      <c r="AX35" s="148"/>
      <c r="AY35" s="17">
        <f t="shared" si="5"/>
        <v>0</v>
      </c>
      <c r="AZ35" s="17">
        <f>IF(OR(C35="擬制世帯主",C35="旧国保被保険者"),0,IF(C35="",0,#REF!))</f>
        <v>0</v>
      </c>
      <c r="BA35" s="17">
        <f t="shared" si="23"/>
        <v>0</v>
      </c>
      <c r="BB35" s="17">
        <f t="shared" si="10"/>
        <v>0</v>
      </c>
      <c r="BC35" s="17">
        <f t="shared" si="11"/>
        <v>0</v>
      </c>
      <c r="BD35" s="38"/>
      <c r="BE35" s="211">
        <f>IF(AY38&lt;=AR11+IF(BC38&lt;=0,0,BC38-1)*100000+(BI26*AR12),2,0)</f>
        <v>2</v>
      </c>
      <c r="BF35" s="212"/>
      <c r="BG35" s="212"/>
      <c r="BH35" s="212"/>
      <c r="BI35" s="213"/>
      <c r="BL35" s="51">
        <f t="shared" si="6"/>
        <v>0</v>
      </c>
      <c r="BM35" s="52">
        <f t="shared" si="12"/>
        <v>0</v>
      </c>
      <c r="BN35" s="53">
        <f t="shared" si="13"/>
        <v>0</v>
      </c>
      <c r="BP35" s="54">
        <f t="shared" si="7"/>
        <v>0</v>
      </c>
      <c r="BR35" s="49">
        <f t="shared" si="14"/>
        <v>0</v>
      </c>
      <c r="BS35" s="49">
        <f t="shared" si="8"/>
        <v>0</v>
      </c>
      <c r="BT35" s="53">
        <f t="shared" si="15"/>
        <v>0</v>
      </c>
      <c r="BU35" s="53">
        <f t="shared" si="9"/>
        <v>0</v>
      </c>
      <c r="BV35" s="53">
        <f t="shared" si="16"/>
        <v>0</v>
      </c>
      <c r="BX35" s="67">
        <f t="shared" si="17"/>
        <v>0</v>
      </c>
      <c r="BY35" s="67">
        <f t="shared" si="18"/>
        <v>0</v>
      </c>
      <c r="BZ35" s="67">
        <f t="shared" si="19"/>
        <v>0</v>
      </c>
      <c r="CA35" s="67">
        <f t="shared" si="20"/>
        <v>0</v>
      </c>
      <c r="CB35" s="67">
        <f t="shared" si="21"/>
        <v>0</v>
      </c>
      <c r="CC35" s="67">
        <f t="shared" si="22"/>
        <v>0</v>
      </c>
      <c r="CE35" s="43" t="s">
        <v>53</v>
      </c>
    </row>
    <row r="36" spans="1:240" ht="18" customHeight="1" thickTop="1" thickBot="1" x14ac:dyDescent="0.2">
      <c r="A36" s="71"/>
      <c r="B36" s="82" t="s">
        <v>92</v>
      </c>
      <c r="C36" s="110"/>
      <c r="D36" s="111"/>
      <c r="E36" s="111"/>
      <c r="F36" s="112"/>
      <c r="G36" s="16"/>
      <c r="H36" s="113"/>
      <c r="I36" s="114"/>
      <c r="J36" s="114"/>
      <c r="K36" s="115"/>
      <c r="L36" s="6"/>
      <c r="M36" s="145"/>
      <c r="N36" s="145"/>
      <c r="O36" s="145"/>
      <c r="P36" s="145"/>
      <c r="Q36" s="145"/>
      <c r="R36" s="145"/>
      <c r="S36" s="145"/>
      <c r="T36" s="145"/>
      <c r="U36" s="145"/>
      <c r="V36" s="145"/>
      <c r="W36" s="145"/>
      <c r="X36" s="145"/>
      <c r="Y36" s="145"/>
      <c r="Z36" s="145"/>
      <c r="AA36" s="145"/>
      <c r="AB36" s="145"/>
      <c r="AC36" s="145"/>
      <c r="AD36" s="145"/>
      <c r="AE36" s="81"/>
      <c r="AF36" s="81"/>
      <c r="AG36" s="81"/>
      <c r="AH36" s="81"/>
      <c r="AI36" s="81"/>
      <c r="AJ36" s="81"/>
      <c r="AK36" s="81"/>
      <c r="AL36" s="76"/>
      <c r="AN36" s="1">
        <f t="shared" si="0"/>
        <v>0</v>
      </c>
      <c r="AO36" s="1" t="str">
        <f t="shared" si="1"/>
        <v/>
      </c>
      <c r="AP36" s="60">
        <f t="shared" si="2"/>
        <v>0</v>
      </c>
      <c r="AQ36" s="148">
        <f t="shared" si="3"/>
        <v>0</v>
      </c>
      <c r="AR36" s="148"/>
      <c r="AS36" s="148"/>
      <c r="AT36" s="148"/>
      <c r="AU36" s="116">
        <f t="shared" si="4"/>
        <v>0</v>
      </c>
      <c r="AV36" s="117"/>
      <c r="AW36" s="117"/>
      <c r="AX36" s="118"/>
      <c r="AY36" s="17">
        <f t="shared" si="5"/>
        <v>0</v>
      </c>
      <c r="AZ36" s="17">
        <f>IF(OR(C36="擬制世帯主",C36="旧国保被保険者"),0,IF(C36="",0,#REF!))</f>
        <v>0</v>
      </c>
      <c r="BA36" s="17">
        <f t="shared" si="23"/>
        <v>0</v>
      </c>
      <c r="BB36" s="17">
        <f t="shared" si="10"/>
        <v>0</v>
      </c>
      <c r="BC36" s="17">
        <f t="shared" si="11"/>
        <v>0</v>
      </c>
      <c r="BD36" s="38"/>
      <c r="BE36" s="196">
        <f>IF(AY38&lt;=AR11,7,IF(AY38&lt;=AR11+IF(BC38&lt;&gt;0,(BC38-1),0)*100000+(BI26*AR13),5,IF(AY38&lt;=AR11+IF(BC38&lt;&gt;0,(BC38-1))*100000+(BI26*AR12),2,0)))</f>
        <v>7</v>
      </c>
      <c r="BF36" s="196"/>
      <c r="BG36" s="196"/>
      <c r="BH36" s="196"/>
      <c r="BI36" s="196"/>
      <c r="BL36" s="51">
        <f t="shared" si="6"/>
        <v>0</v>
      </c>
      <c r="BM36" s="52">
        <f t="shared" si="12"/>
        <v>0</v>
      </c>
      <c r="BN36" s="53">
        <f t="shared" si="13"/>
        <v>0</v>
      </c>
      <c r="BP36" s="54">
        <f t="shared" si="7"/>
        <v>0</v>
      </c>
      <c r="BR36" s="49">
        <f t="shared" si="14"/>
        <v>0</v>
      </c>
      <c r="BS36" s="49">
        <f t="shared" si="8"/>
        <v>0</v>
      </c>
      <c r="BT36" s="53">
        <f t="shared" si="15"/>
        <v>0</v>
      </c>
      <c r="BU36" s="53">
        <f t="shared" si="9"/>
        <v>0</v>
      </c>
      <c r="BV36" s="53">
        <f t="shared" si="16"/>
        <v>0</v>
      </c>
      <c r="BX36" s="67">
        <f t="shared" si="17"/>
        <v>0</v>
      </c>
      <c r="BY36" s="67">
        <f t="shared" si="18"/>
        <v>0</v>
      </c>
      <c r="BZ36" s="67">
        <f t="shared" si="19"/>
        <v>0</v>
      </c>
      <c r="CA36" s="67">
        <f t="shared" si="20"/>
        <v>0</v>
      </c>
      <c r="CB36" s="67">
        <f t="shared" si="21"/>
        <v>0</v>
      </c>
      <c r="CC36" s="67">
        <f t="shared" si="22"/>
        <v>0</v>
      </c>
      <c r="CE36" s="43" t="s">
        <v>52</v>
      </c>
    </row>
    <row r="37" spans="1:240" ht="18" customHeight="1" thickTop="1" thickBot="1" x14ac:dyDescent="0.2">
      <c r="A37" s="71"/>
      <c r="B37" s="82" t="s">
        <v>93</v>
      </c>
      <c r="C37" s="110"/>
      <c r="D37" s="111"/>
      <c r="E37" s="111"/>
      <c r="F37" s="112"/>
      <c r="G37" s="16"/>
      <c r="H37" s="113"/>
      <c r="I37" s="114"/>
      <c r="J37" s="114"/>
      <c r="K37" s="115"/>
      <c r="L37" s="6"/>
      <c r="M37" s="145"/>
      <c r="N37" s="145"/>
      <c r="O37" s="145"/>
      <c r="P37" s="145"/>
      <c r="Q37" s="145"/>
      <c r="R37" s="145"/>
      <c r="S37" s="145"/>
      <c r="T37" s="145"/>
      <c r="U37" s="145"/>
      <c r="V37" s="145"/>
      <c r="W37" s="145"/>
      <c r="X37" s="145"/>
      <c r="Y37" s="145"/>
      <c r="Z37" s="145"/>
      <c r="AA37" s="145"/>
      <c r="AB37" s="145"/>
      <c r="AC37" s="145"/>
      <c r="AD37" s="145"/>
      <c r="AE37" s="81"/>
      <c r="AF37" s="81"/>
      <c r="AG37" s="81"/>
      <c r="AH37" s="81"/>
      <c r="AI37" s="81"/>
      <c r="AJ37" s="81"/>
      <c r="AK37" s="81"/>
      <c r="AL37" s="76"/>
      <c r="AN37" s="1">
        <f t="shared" si="0"/>
        <v>0</v>
      </c>
      <c r="AO37" s="1" t="str">
        <f t="shared" si="1"/>
        <v/>
      </c>
      <c r="AP37" s="60">
        <f t="shared" si="2"/>
        <v>0</v>
      </c>
      <c r="AQ37" s="148">
        <f t="shared" si="3"/>
        <v>0</v>
      </c>
      <c r="AR37" s="148"/>
      <c r="AS37" s="148"/>
      <c r="AT37" s="148"/>
      <c r="AU37" s="116">
        <f t="shared" si="4"/>
        <v>0</v>
      </c>
      <c r="AV37" s="117"/>
      <c r="AW37" s="117"/>
      <c r="AX37" s="118"/>
      <c r="AY37" s="17">
        <f t="shared" si="5"/>
        <v>0</v>
      </c>
      <c r="AZ37" s="17">
        <f>IF(OR(C37="擬制世帯主",C37="旧国保被保険者"),0,IF(C37="",0,#REF!))</f>
        <v>0</v>
      </c>
      <c r="BA37" s="17">
        <f t="shared" si="23"/>
        <v>0</v>
      </c>
      <c r="BB37" s="17">
        <f t="shared" si="10"/>
        <v>0</v>
      </c>
      <c r="BC37" s="17">
        <f t="shared" si="11"/>
        <v>0</v>
      </c>
      <c r="BD37" s="38"/>
      <c r="BE37" s="210"/>
      <c r="BF37" s="146"/>
      <c r="BG37" s="146"/>
      <c r="BH37" s="146"/>
      <c r="BI37" s="146"/>
      <c r="BL37" s="51">
        <f t="shared" si="6"/>
        <v>0</v>
      </c>
      <c r="BM37" s="52">
        <f t="shared" si="12"/>
        <v>0</v>
      </c>
      <c r="BN37" s="53">
        <f t="shared" si="13"/>
        <v>0</v>
      </c>
      <c r="BP37" s="54">
        <f t="shared" si="7"/>
        <v>0</v>
      </c>
      <c r="BR37" s="49">
        <f t="shared" si="14"/>
        <v>0</v>
      </c>
      <c r="BS37" s="49">
        <f t="shared" si="8"/>
        <v>0</v>
      </c>
      <c r="BT37" s="53">
        <f t="shared" si="15"/>
        <v>0</v>
      </c>
      <c r="BU37" s="53">
        <f t="shared" si="9"/>
        <v>0</v>
      </c>
      <c r="BV37" s="53">
        <f t="shared" si="16"/>
        <v>0</v>
      </c>
      <c r="BX37" s="67">
        <f t="shared" si="17"/>
        <v>0</v>
      </c>
      <c r="BY37" s="67">
        <f t="shared" si="18"/>
        <v>0</v>
      </c>
      <c r="BZ37" s="67">
        <f t="shared" si="19"/>
        <v>0</v>
      </c>
      <c r="CA37" s="67">
        <f t="shared" si="20"/>
        <v>0</v>
      </c>
      <c r="CB37" s="67">
        <f t="shared" si="21"/>
        <v>0</v>
      </c>
      <c r="CC37" s="67">
        <f t="shared" si="22"/>
        <v>0</v>
      </c>
      <c r="CE37" s="43" t="s">
        <v>51</v>
      </c>
    </row>
    <row r="38" spans="1:240" ht="14.25" thickTop="1" x14ac:dyDescent="0.15">
      <c r="A38" s="71"/>
      <c r="B38" s="7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76"/>
      <c r="AF38" s="76"/>
      <c r="AG38" s="76"/>
      <c r="AH38" s="76"/>
      <c r="AI38" s="76"/>
      <c r="AJ38" s="76"/>
      <c r="AK38" s="76"/>
      <c r="AL38" s="76"/>
      <c r="AN38" s="1">
        <f>SUM(AN30:AN37)</f>
        <v>0</v>
      </c>
      <c r="AO38" s="1">
        <f>COUNTIF(AO30:AO37,"介")</f>
        <v>0</v>
      </c>
      <c r="AP38" s="1"/>
      <c r="AQ38" s="148">
        <f>SUM(AQ30:AT37)</f>
        <v>0</v>
      </c>
      <c r="AR38" s="148"/>
      <c r="AS38" s="148"/>
      <c r="AT38" s="148"/>
      <c r="AU38" s="148">
        <f>SUM(AU30:AU37)</f>
        <v>0</v>
      </c>
      <c r="AV38" s="148"/>
      <c r="AW38" s="148"/>
      <c r="AX38" s="148"/>
      <c r="AY38" s="17">
        <f>SUM(AY30:AY37)</f>
        <v>0</v>
      </c>
      <c r="AZ38" s="17">
        <f>SUM(AZ30:AZ37)</f>
        <v>0</v>
      </c>
      <c r="BA38" s="17"/>
      <c r="BB38" s="17"/>
      <c r="BC38" s="17">
        <f>SUM(BC30:BC37)</f>
        <v>0</v>
      </c>
      <c r="BD38" s="38"/>
      <c r="BE38" s="146"/>
      <c r="BF38" s="146"/>
      <c r="BG38" s="146"/>
      <c r="BH38" s="146"/>
      <c r="BI38" s="146"/>
      <c r="BT38" s="56">
        <f>SUM(BT30:BT37)</f>
        <v>0</v>
      </c>
      <c r="BU38" s="56">
        <f>SUM(BU30:BU37)</f>
        <v>0</v>
      </c>
      <c r="BV38" s="57">
        <f t="shared" si="16"/>
        <v>0</v>
      </c>
    </row>
    <row r="39" spans="1:240" x14ac:dyDescent="0.15">
      <c r="A39" s="71"/>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N39" s="14"/>
      <c r="AO39" s="14"/>
      <c r="AP39" s="14"/>
      <c r="AQ39" s="37"/>
      <c r="AR39" s="37"/>
      <c r="AS39" s="37"/>
      <c r="AT39" s="37"/>
      <c r="AU39" s="37"/>
      <c r="AV39" s="37"/>
      <c r="AW39" s="37"/>
      <c r="AX39" s="37"/>
      <c r="AY39" s="38"/>
      <c r="AZ39" s="38"/>
      <c r="BA39" s="38"/>
      <c r="BB39" s="38"/>
      <c r="BC39" s="38"/>
      <c r="BD39" s="38"/>
      <c r="BE39" s="36"/>
      <c r="BF39" s="36"/>
      <c r="BG39" s="36"/>
      <c r="BH39" s="36"/>
      <c r="BI39" s="36"/>
      <c r="BT39" s="58"/>
      <c r="BU39" s="58"/>
      <c r="BV39" s="58"/>
    </row>
    <row r="40" spans="1:240" ht="18" thickBot="1" x14ac:dyDescent="0.25">
      <c r="A40" s="71"/>
      <c r="B40" s="71"/>
      <c r="C40" s="83" t="s">
        <v>14</v>
      </c>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row>
    <row r="41" spans="1:240" ht="14.25" thickTop="1" x14ac:dyDescent="0.15">
      <c r="A41" s="71"/>
      <c r="B41" s="130"/>
      <c r="C41" s="131"/>
      <c r="D41" s="131"/>
      <c r="E41" s="131"/>
      <c r="F41" s="131"/>
      <c r="G41" s="131"/>
      <c r="H41" s="134" t="s">
        <v>95</v>
      </c>
      <c r="I41" s="135"/>
      <c r="J41" s="135"/>
      <c r="K41" s="135"/>
      <c r="L41" s="135"/>
      <c r="M41" s="135"/>
      <c r="N41" s="135"/>
      <c r="O41" s="136"/>
      <c r="P41" s="187" t="s">
        <v>96</v>
      </c>
      <c r="Q41" s="188"/>
      <c r="R41" s="188"/>
      <c r="S41" s="188"/>
      <c r="T41" s="188"/>
      <c r="U41" s="188"/>
      <c r="V41" s="188"/>
      <c r="W41" s="189"/>
      <c r="X41" s="134" t="s">
        <v>97</v>
      </c>
      <c r="Y41" s="135"/>
      <c r="Z41" s="135"/>
      <c r="AA41" s="135"/>
      <c r="AB41" s="135"/>
      <c r="AC41" s="135"/>
      <c r="AD41" s="135"/>
      <c r="AE41" s="136"/>
      <c r="AF41" s="71"/>
      <c r="AG41" s="166" t="s">
        <v>40</v>
      </c>
      <c r="AH41" s="167"/>
      <c r="AI41" s="167"/>
      <c r="AJ41" s="167"/>
      <c r="AK41" s="168"/>
      <c r="AL41" s="71"/>
      <c r="AM41" s="3"/>
      <c r="AN41" s="4" t="s">
        <v>81</v>
      </c>
      <c r="BU41" s="55"/>
      <c r="BV41" s="55"/>
      <c r="BW41" s="55"/>
      <c r="BX41" s="68"/>
      <c r="CF41" s="5"/>
      <c r="IF41" s="4"/>
    </row>
    <row r="42" spans="1:240" ht="14.25" thickBot="1" x14ac:dyDescent="0.2">
      <c r="A42" s="71"/>
      <c r="B42" s="132"/>
      <c r="C42" s="133"/>
      <c r="D42" s="133"/>
      <c r="E42" s="133"/>
      <c r="F42" s="133"/>
      <c r="G42" s="133"/>
      <c r="H42" s="137"/>
      <c r="I42" s="138"/>
      <c r="J42" s="138"/>
      <c r="K42" s="138"/>
      <c r="L42" s="138"/>
      <c r="M42" s="138"/>
      <c r="N42" s="138"/>
      <c r="O42" s="139"/>
      <c r="P42" s="190"/>
      <c r="Q42" s="191"/>
      <c r="R42" s="191"/>
      <c r="S42" s="191"/>
      <c r="T42" s="191"/>
      <c r="U42" s="191"/>
      <c r="V42" s="191"/>
      <c r="W42" s="192"/>
      <c r="X42" s="137"/>
      <c r="Y42" s="138"/>
      <c r="Z42" s="138"/>
      <c r="AA42" s="138"/>
      <c r="AB42" s="138"/>
      <c r="AC42" s="138"/>
      <c r="AD42" s="138"/>
      <c r="AE42" s="139"/>
      <c r="AF42" s="71"/>
      <c r="AG42" s="169"/>
      <c r="AH42" s="170"/>
      <c r="AI42" s="170"/>
      <c r="AJ42" s="170"/>
      <c r="AK42" s="171"/>
      <c r="AL42" s="71"/>
      <c r="AM42" s="3"/>
      <c r="AN42" s="1" t="s">
        <v>79</v>
      </c>
      <c r="AO42" s="1">
        <f>BI26</f>
        <v>0</v>
      </c>
      <c r="BU42" s="55"/>
      <c r="BV42" s="55"/>
      <c r="BW42" s="55"/>
      <c r="BX42" s="68"/>
      <c r="CF42" s="5"/>
      <c r="IF42" s="4"/>
    </row>
    <row r="43" spans="1:240" ht="15" thickTop="1" thickBot="1" x14ac:dyDescent="0.2">
      <c r="A43" s="71"/>
      <c r="B43" s="104" t="s">
        <v>48</v>
      </c>
      <c r="C43" s="105"/>
      <c r="D43" s="105"/>
      <c r="E43" s="105"/>
      <c r="F43" s="105"/>
      <c r="G43" s="105"/>
      <c r="H43" s="184">
        <f>AQ38</f>
        <v>0</v>
      </c>
      <c r="I43" s="185"/>
      <c r="J43" s="185"/>
      <c r="K43" s="185"/>
      <c r="L43" s="185"/>
      <c r="M43" s="185"/>
      <c r="N43" s="185"/>
      <c r="O43" s="186"/>
      <c r="P43" s="184">
        <f>AQ38</f>
        <v>0</v>
      </c>
      <c r="Q43" s="185"/>
      <c r="R43" s="185"/>
      <c r="S43" s="185"/>
      <c r="T43" s="185"/>
      <c r="U43" s="185"/>
      <c r="V43" s="185"/>
      <c r="W43" s="186"/>
      <c r="X43" s="184">
        <f>AU38</f>
        <v>0</v>
      </c>
      <c r="Y43" s="185"/>
      <c r="Z43" s="185"/>
      <c r="AA43" s="185"/>
      <c r="AB43" s="185"/>
      <c r="AC43" s="185"/>
      <c r="AD43" s="185"/>
      <c r="AE43" s="186"/>
      <c r="AF43" s="71"/>
      <c r="AG43" s="172">
        <f>AY38</f>
        <v>0</v>
      </c>
      <c r="AH43" s="173"/>
      <c r="AI43" s="173"/>
      <c r="AJ43" s="173"/>
      <c r="AK43" s="174"/>
      <c r="AL43" s="71"/>
      <c r="AM43" s="3"/>
      <c r="AN43" s="49" t="s">
        <v>80</v>
      </c>
      <c r="AO43" s="62">
        <f>BC38</f>
        <v>0</v>
      </c>
      <c r="BU43" s="55"/>
      <c r="BV43" s="55"/>
      <c r="BW43" s="55"/>
      <c r="BX43" s="68"/>
      <c r="CF43" s="5"/>
      <c r="IF43" s="4"/>
    </row>
    <row r="44" spans="1:240" ht="15" thickTop="1" thickBot="1" x14ac:dyDescent="0.2">
      <c r="A44" s="71"/>
      <c r="B44" s="127"/>
      <c r="C44" s="128"/>
      <c r="D44" s="128"/>
      <c r="E44" s="128"/>
      <c r="F44" s="128"/>
      <c r="G44" s="129"/>
      <c r="H44" s="193"/>
      <c r="I44" s="194"/>
      <c r="J44" s="194"/>
      <c r="K44" s="194"/>
      <c r="L44" s="194"/>
      <c r="M44" s="194"/>
      <c r="N44" s="194"/>
      <c r="O44" s="195"/>
      <c r="P44" s="99"/>
      <c r="Q44" s="100"/>
      <c r="R44" s="100"/>
      <c r="S44" s="100"/>
      <c r="T44" s="100"/>
      <c r="U44" s="100"/>
      <c r="V44" s="100"/>
      <c r="W44" s="101"/>
      <c r="X44" s="99"/>
      <c r="Y44" s="100"/>
      <c r="Z44" s="100"/>
      <c r="AA44" s="100"/>
      <c r="AB44" s="100"/>
      <c r="AC44" s="100"/>
      <c r="AD44" s="100"/>
      <c r="AE44" s="101"/>
      <c r="AF44" s="71"/>
      <c r="AG44" s="175"/>
      <c r="AH44" s="176"/>
      <c r="AI44" s="176"/>
      <c r="AJ44" s="176"/>
      <c r="AK44" s="177"/>
      <c r="AL44" s="71"/>
      <c r="AM44" s="3"/>
      <c r="AN44" s="63" t="s">
        <v>76</v>
      </c>
      <c r="AO44" s="64">
        <f>430000+IF(AO43&lt;=0,0,AO43-1)*100000</f>
        <v>430000</v>
      </c>
      <c r="BU44" s="55"/>
      <c r="BV44" s="55"/>
      <c r="BW44" s="55"/>
      <c r="BX44" s="68"/>
      <c r="CF44" s="5"/>
      <c r="IF44" s="4"/>
    </row>
    <row r="45" spans="1:240" ht="15" thickTop="1" thickBot="1" x14ac:dyDescent="0.2">
      <c r="A45" s="71"/>
      <c r="B45" s="104" t="s">
        <v>41</v>
      </c>
      <c r="C45" s="105"/>
      <c r="D45" s="105"/>
      <c r="E45" s="105"/>
      <c r="F45" s="105"/>
      <c r="G45" s="106"/>
      <c r="H45" s="102">
        <f>BI26</f>
        <v>0</v>
      </c>
      <c r="I45" s="102"/>
      <c r="J45" s="102"/>
      <c r="K45" s="102"/>
      <c r="L45" s="102"/>
      <c r="M45" s="102"/>
      <c r="N45" s="102"/>
      <c r="O45" s="102"/>
      <c r="P45" s="102">
        <f>BI26</f>
        <v>0</v>
      </c>
      <c r="Q45" s="102"/>
      <c r="R45" s="102"/>
      <c r="S45" s="102"/>
      <c r="T45" s="102"/>
      <c r="U45" s="102"/>
      <c r="V45" s="102"/>
      <c r="W45" s="102"/>
      <c r="X45" s="102">
        <f>AO38</f>
        <v>0</v>
      </c>
      <c r="Y45" s="102"/>
      <c r="Z45" s="102"/>
      <c r="AA45" s="102"/>
      <c r="AB45" s="102"/>
      <c r="AC45" s="102"/>
      <c r="AD45" s="102"/>
      <c r="AE45" s="102"/>
      <c r="AF45" s="71"/>
      <c r="AG45" s="178" t="s">
        <v>106</v>
      </c>
      <c r="AH45" s="179"/>
      <c r="AI45" s="179"/>
      <c r="AJ45" s="179"/>
      <c r="AK45" s="180"/>
      <c r="AL45" s="71"/>
      <c r="AM45" s="3"/>
      <c r="AN45" s="63" t="s">
        <v>77</v>
      </c>
      <c r="AO45" s="64">
        <f>430000+IF(AO43&lt;=0,0,AO43-1)*100000+AO42*295000</f>
        <v>430000</v>
      </c>
      <c r="CF45" s="5"/>
      <c r="IF45" s="4"/>
    </row>
    <row r="46" spans="1:240" ht="15" thickTop="1" thickBot="1" x14ac:dyDescent="0.2">
      <c r="A46" s="71"/>
      <c r="B46" s="104" t="s">
        <v>0</v>
      </c>
      <c r="C46" s="105"/>
      <c r="D46" s="105"/>
      <c r="E46" s="105"/>
      <c r="F46" s="105"/>
      <c r="G46" s="106"/>
      <c r="H46" s="102">
        <f>ROUNDDOWN(AQ38*AU3%,0)</f>
        <v>0</v>
      </c>
      <c r="I46" s="102"/>
      <c r="J46" s="102"/>
      <c r="K46" s="102"/>
      <c r="L46" s="102"/>
      <c r="M46" s="102"/>
      <c r="N46" s="102"/>
      <c r="O46" s="102"/>
      <c r="P46" s="102">
        <f>ROUNDDOWN(AQ38*AU7%,0)</f>
        <v>0</v>
      </c>
      <c r="Q46" s="102"/>
      <c r="R46" s="102"/>
      <c r="S46" s="102"/>
      <c r="T46" s="102"/>
      <c r="U46" s="102"/>
      <c r="V46" s="102"/>
      <c r="W46" s="102"/>
      <c r="X46" s="102">
        <f>ROUNDDOWN(AU38*AU9%,0)</f>
        <v>0</v>
      </c>
      <c r="Y46" s="102"/>
      <c r="Z46" s="102"/>
      <c r="AA46" s="102"/>
      <c r="AB46" s="102"/>
      <c r="AC46" s="102"/>
      <c r="AD46" s="102"/>
      <c r="AE46" s="102"/>
      <c r="AF46" s="71"/>
      <c r="AG46" s="181"/>
      <c r="AH46" s="182"/>
      <c r="AI46" s="182"/>
      <c r="AJ46" s="182"/>
      <c r="AK46" s="183"/>
      <c r="AL46" s="71"/>
      <c r="AM46" s="3"/>
      <c r="AN46" s="63" t="s">
        <v>78</v>
      </c>
      <c r="AO46" s="64">
        <f>430000+IF(AO43&lt;=0,0,AO43-1)*100000+AO42*545000</f>
        <v>430000</v>
      </c>
      <c r="CF46" s="5"/>
      <c r="IF46" s="4"/>
    </row>
    <row r="47" spans="1:240" ht="15" thickTop="1" thickBot="1" x14ac:dyDescent="0.2">
      <c r="A47" s="71"/>
      <c r="B47" s="127"/>
      <c r="C47" s="128"/>
      <c r="D47" s="128"/>
      <c r="E47" s="128"/>
      <c r="F47" s="128"/>
      <c r="G47" s="129"/>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71"/>
      <c r="AG47" s="280" t="str">
        <f>IF($BE$36=0,"",IF($BE$36=2,"2割軽減",IF($BE$36=5,"5割軽減",IF($BE$36=7,"7割軽減"))))</f>
        <v>7割軽減</v>
      </c>
      <c r="AH47" s="281"/>
      <c r="AI47" s="281"/>
      <c r="AJ47" s="281"/>
      <c r="AK47" s="282"/>
      <c r="AL47" s="71"/>
      <c r="AM47" s="3"/>
      <c r="AN47" s="4"/>
      <c r="CF47" s="5"/>
      <c r="IF47" s="4"/>
    </row>
    <row r="48" spans="1:240" ht="15" thickTop="1" thickBot="1" x14ac:dyDescent="0.2">
      <c r="A48" s="71"/>
      <c r="B48" s="104" t="s">
        <v>2</v>
      </c>
      <c r="C48" s="105"/>
      <c r="D48" s="105"/>
      <c r="E48" s="105"/>
      <c r="F48" s="105"/>
      <c r="G48" s="106"/>
      <c r="H48" s="102">
        <f>IF(BE36&gt;0,AU5-AU5*BE36*0.1,AU5)*BH26</f>
        <v>0</v>
      </c>
      <c r="I48" s="102"/>
      <c r="J48" s="102"/>
      <c r="K48" s="102"/>
      <c r="L48" s="102"/>
      <c r="M48" s="102"/>
      <c r="N48" s="102"/>
      <c r="O48" s="102"/>
      <c r="P48" s="102">
        <f>IF(BE36&gt;0,AU8-AU8*BE36*0.1,AU8)*BH26</f>
        <v>0</v>
      </c>
      <c r="Q48" s="102"/>
      <c r="R48" s="102"/>
      <c r="S48" s="102"/>
      <c r="T48" s="102"/>
      <c r="U48" s="102"/>
      <c r="V48" s="102"/>
      <c r="W48" s="102"/>
      <c r="X48" s="102">
        <f>IF(BE36&gt;0,AU10-AU10*BE36*0.1,AU10)*AO38</f>
        <v>0</v>
      </c>
      <c r="Y48" s="102"/>
      <c r="Z48" s="102"/>
      <c r="AA48" s="102"/>
      <c r="AB48" s="102"/>
      <c r="AC48" s="102"/>
      <c r="AD48" s="102"/>
      <c r="AE48" s="102"/>
      <c r="AF48" s="71"/>
      <c r="AG48" s="283"/>
      <c r="AH48" s="284"/>
      <c r="AI48" s="284"/>
      <c r="AJ48" s="284"/>
      <c r="AK48" s="285"/>
      <c r="AL48" s="71"/>
      <c r="AM48" s="3"/>
      <c r="AN48" s="4"/>
      <c r="CF48" s="5"/>
      <c r="IF48" s="4"/>
    </row>
    <row r="49" spans="1:240" ht="15" thickTop="1" thickBot="1" x14ac:dyDescent="0.2">
      <c r="A49" s="71"/>
      <c r="B49" s="127"/>
      <c r="C49" s="128"/>
      <c r="D49" s="128"/>
      <c r="E49" s="128"/>
      <c r="F49" s="128"/>
      <c r="G49" s="129"/>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71"/>
      <c r="AG49" s="71"/>
      <c r="AH49" s="71"/>
      <c r="AI49" s="71"/>
      <c r="AJ49" s="71"/>
      <c r="AK49" s="71"/>
      <c r="AL49" s="71"/>
      <c r="AM49" s="3"/>
      <c r="AN49" s="4"/>
      <c r="CF49" s="5"/>
      <c r="IF49" s="4"/>
    </row>
    <row r="50" spans="1:240" ht="15" thickTop="1" thickBot="1" x14ac:dyDescent="0.2">
      <c r="A50" s="71"/>
      <c r="B50" s="104" t="s">
        <v>8</v>
      </c>
      <c r="C50" s="105"/>
      <c r="D50" s="105"/>
      <c r="E50" s="105"/>
      <c r="F50" s="105"/>
      <c r="G50" s="106"/>
      <c r="H50" s="102">
        <f>ROUNDDOWN(IF(SUM(H46:H49)&gt;=AV14,AV14,SUM(H46:H49)),-2)</f>
        <v>0</v>
      </c>
      <c r="I50" s="102"/>
      <c r="J50" s="102"/>
      <c r="K50" s="102"/>
      <c r="L50" s="102"/>
      <c r="M50" s="102"/>
      <c r="N50" s="102"/>
      <c r="O50" s="102"/>
      <c r="P50" s="102">
        <f>ROUNDDOWN(IF(P46+P48&gt;=AV15,AV15,P46+P48),-2)</f>
        <v>0</v>
      </c>
      <c r="Q50" s="102"/>
      <c r="R50" s="102"/>
      <c r="S50" s="102"/>
      <c r="T50" s="102"/>
      <c r="U50" s="102"/>
      <c r="V50" s="102"/>
      <c r="W50" s="102"/>
      <c r="X50" s="102">
        <f>ROUNDDOWN(IF(X46+X48&gt;=AV16,AV16,X46+X48),-2)</f>
        <v>0</v>
      </c>
      <c r="Y50" s="102"/>
      <c r="Z50" s="102"/>
      <c r="AA50" s="102"/>
      <c r="AB50" s="102"/>
      <c r="AC50" s="102"/>
      <c r="AD50" s="102"/>
      <c r="AE50" s="102"/>
      <c r="AF50" s="71"/>
      <c r="AG50" s="71"/>
      <c r="AH50" s="71"/>
      <c r="AI50" s="71"/>
      <c r="AJ50" s="71"/>
      <c r="AK50" s="71"/>
      <c r="AL50" s="71"/>
      <c r="BM50" s="59"/>
      <c r="BN50" s="59"/>
      <c r="BO50" s="59"/>
      <c r="BP50" s="59"/>
      <c r="BQ50" s="59"/>
      <c r="BR50" s="59"/>
      <c r="BS50" s="59"/>
      <c r="BT50" s="59"/>
      <c r="BU50" s="59"/>
      <c r="BV50" s="59"/>
      <c r="BW50" s="59"/>
      <c r="BX50" s="69"/>
      <c r="BY50" s="69"/>
      <c r="BZ50" s="69"/>
      <c r="CA50" s="69"/>
      <c r="CB50" s="69"/>
      <c r="CC50" s="69"/>
      <c r="CD50" s="59"/>
      <c r="CE50" s="59"/>
      <c r="HR50" s="3"/>
      <c r="HS50" s="3"/>
      <c r="HT50" s="3"/>
      <c r="HU50" s="3"/>
      <c r="HV50" s="3"/>
      <c r="HW50" s="3"/>
      <c r="HX50" s="3"/>
      <c r="HY50" s="3"/>
      <c r="HZ50" s="3"/>
      <c r="IA50" s="3"/>
      <c r="IB50" s="3"/>
      <c r="IC50" s="3"/>
      <c r="ID50" s="3"/>
      <c r="IE50" s="3"/>
    </row>
    <row r="51" spans="1:240" ht="15" thickTop="1" thickBot="1" x14ac:dyDescent="0.2">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BM51" s="59"/>
      <c r="BN51" s="59"/>
      <c r="BO51" s="59"/>
      <c r="BP51" s="59"/>
      <c r="BQ51" s="59"/>
      <c r="BR51" s="59"/>
      <c r="BS51" s="59"/>
      <c r="BT51" s="59"/>
      <c r="BU51" s="59"/>
      <c r="BV51" s="59"/>
      <c r="BW51" s="59"/>
      <c r="BX51" s="69"/>
      <c r="BY51" s="69"/>
      <c r="BZ51" s="69"/>
      <c r="CA51" s="69"/>
      <c r="CB51" s="69"/>
      <c r="CC51" s="69"/>
      <c r="CD51" s="59"/>
      <c r="CE51" s="59"/>
      <c r="HR51" s="3"/>
      <c r="HS51" s="3"/>
      <c r="HT51" s="3"/>
      <c r="HU51" s="3"/>
      <c r="HV51" s="3"/>
      <c r="HW51" s="3"/>
      <c r="HX51" s="3"/>
      <c r="HY51" s="3"/>
      <c r="HZ51" s="3"/>
      <c r="IA51" s="3"/>
      <c r="IB51" s="3"/>
      <c r="IC51" s="3"/>
      <c r="ID51" s="3"/>
      <c r="IE51" s="3"/>
    </row>
    <row r="52" spans="1:240" ht="15" thickTop="1" thickBo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108" t="s">
        <v>104</v>
      </c>
      <c r="AA52" s="109"/>
      <c r="AB52" s="109"/>
      <c r="AC52" s="109"/>
      <c r="AD52" s="109"/>
      <c r="AE52" s="109"/>
      <c r="AF52" s="109"/>
      <c r="AG52" s="109"/>
      <c r="AH52" s="109"/>
      <c r="AI52" s="109"/>
      <c r="AJ52" s="109"/>
      <c r="AK52" s="109"/>
      <c r="AL52" s="140"/>
      <c r="AM52" s="5"/>
      <c r="BM52" s="59"/>
      <c r="BN52" s="59"/>
      <c r="BO52" s="59"/>
      <c r="BP52" s="59"/>
      <c r="BQ52" s="59"/>
      <c r="BR52" s="59"/>
      <c r="BS52" s="59"/>
      <c r="BT52" s="59"/>
      <c r="BU52" s="59"/>
      <c r="BV52" s="59"/>
      <c r="BW52" s="59"/>
      <c r="BX52" s="69"/>
      <c r="BY52" s="69"/>
      <c r="BZ52" s="69"/>
      <c r="CA52" s="69"/>
      <c r="CB52" s="69"/>
      <c r="CC52" s="69"/>
      <c r="CD52" s="59"/>
      <c r="CE52" s="59"/>
      <c r="HQ52" s="3"/>
      <c r="HR52" s="3"/>
      <c r="HS52" s="3"/>
      <c r="HT52" s="3"/>
      <c r="HU52" s="3"/>
      <c r="HV52" s="3"/>
      <c r="HW52" s="3"/>
      <c r="HX52" s="3"/>
      <c r="HY52" s="3"/>
      <c r="HZ52" s="3"/>
      <c r="IA52" s="3"/>
      <c r="IB52" s="3"/>
      <c r="IC52" s="3"/>
      <c r="ID52" s="3"/>
      <c r="IE52" s="3"/>
    </row>
    <row r="53" spans="1:240" ht="15" thickTop="1" thickBot="1"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108" t="s">
        <v>42</v>
      </c>
      <c r="AA53" s="109"/>
      <c r="AB53" s="109"/>
      <c r="AC53" s="109"/>
      <c r="AD53" s="109" t="s">
        <v>43</v>
      </c>
      <c r="AE53" s="109"/>
      <c r="AF53" s="109"/>
      <c r="AG53" s="109" t="s">
        <v>44</v>
      </c>
      <c r="AH53" s="109"/>
      <c r="AI53" s="109"/>
      <c r="AJ53" s="109" t="s">
        <v>45</v>
      </c>
      <c r="AK53" s="109"/>
      <c r="AL53" s="140"/>
      <c r="AM53" s="5"/>
      <c r="BM53" s="59"/>
      <c r="BN53" s="59"/>
      <c r="BO53" s="59"/>
      <c r="BP53" s="59"/>
      <c r="BQ53" s="59"/>
      <c r="BR53" s="59"/>
      <c r="BS53" s="59"/>
      <c r="BT53" s="59"/>
      <c r="BU53" s="59"/>
      <c r="BV53" s="59"/>
      <c r="BW53" s="59"/>
      <c r="BX53" s="69"/>
      <c r="BY53" s="69"/>
      <c r="BZ53" s="69"/>
      <c r="CA53" s="69"/>
      <c r="CB53" s="69"/>
      <c r="CC53" s="69"/>
      <c r="CD53" s="59"/>
      <c r="CE53" s="59"/>
      <c r="HQ53" s="3"/>
      <c r="HR53" s="3"/>
      <c r="HS53" s="3"/>
      <c r="HT53" s="3"/>
      <c r="HU53" s="3"/>
      <c r="HV53" s="3"/>
      <c r="HW53" s="3"/>
      <c r="HX53" s="3"/>
      <c r="HY53" s="3"/>
      <c r="HZ53" s="3"/>
      <c r="IA53" s="3"/>
      <c r="IB53" s="3"/>
      <c r="IC53" s="3"/>
      <c r="ID53" s="3"/>
      <c r="IE53" s="3"/>
    </row>
    <row r="54" spans="1:240" ht="15" thickTop="1" thickBot="1" x14ac:dyDescent="0.2">
      <c r="A54" s="71"/>
      <c r="B54" s="71"/>
      <c r="C54" s="71"/>
      <c r="D54" s="71"/>
      <c r="E54" s="71"/>
      <c r="F54" s="71"/>
      <c r="G54" s="71"/>
      <c r="H54" s="71"/>
      <c r="I54" s="71"/>
      <c r="J54" s="71"/>
      <c r="K54" s="71"/>
      <c r="L54" s="71"/>
      <c r="M54" s="71"/>
      <c r="N54" s="71"/>
      <c r="O54" s="71"/>
      <c r="P54" s="71"/>
      <c r="Q54" s="71"/>
      <c r="R54" s="71"/>
      <c r="S54" s="71"/>
      <c r="T54" s="71"/>
      <c r="U54" s="71"/>
      <c r="V54" s="71"/>
      <c r="W54" s="71"/>
      <c r="X54" s="71"/>
      <c r="Y54" s="84"/>
      <c r="Z54" s="268" t="s">
        <v>46</v>
      </c>
      <c r="AA54" s="269"/>
      <c r="AB54" s="269"/>
      <c r="AC54" s="269"/>
      <c r="AD54" s="286">
        <v>6.8</v>
      </c>
      <c r="AE54" s="286"/>
      <c r="AF54" s="286"/>
      <c r="AG54" s="286">
        <v>2.4</v>
      </c>
      <c r="AH54" s="286"/>
      <c r="AI54" s="286"/>
      <c r="AJ54" s="274">
        <v>2</v>
      </c>
      <c r="AK54" s="274"/>
      <c r="AL54" s="275"/>
      <c r="AM54" s="5"/>
      <c r="BM54" s="59"/>
      <c r="BN54" s="59"/>
      <c r="BO54" s="59"/>
      <c r="BP54" s="59"/>
      <c r="BQ54" s="59"/>
      <c r="BR54" s="59"/>
      <c r="BS54" s="59"/>
      <c r="BT54" s="59"/>
      <c r="BU54" s="59"/>
      <c r="BV54" s="59"/>
      <c r="BW54" s="59"/>
      <c r="BX54" s="69"/>
      <c r="BY54" s="69"/>
      <c r="BZ54" s="69"/>
      <c r="CA54" s="69"/>
      <c r="CB54" s="69"/>
      <c r="CC54" s="69"/>
      <c r="CD54" s="59"/>
      <c r="CE54" s="59"/>
      <c r="HQ54" s="3"/>
      <c r="HR54" s="3"/>
      <c r="HS54" s="3"/>
      <c r="HT54" s="3"/>
      <c r="HU54" s="3"/>
      <c r="HV54" s="3"/>
      <c r="HW54" s="3"/>
      <c r="HX54" s="3"/>
      <c r="HY54" s="3"/>
      <c r="HZ54" s="3"/>
      <c r="IA54" s="3"/>
      <c r="IB54" s="3"/>
      <c r="IC54" s="3"/>
      <c r="ID54" s="3"/>
      <c r="IE54" s="3"/>
    </row>
    <row r="55" spans="1:240" ht="15" customHeight="1" thickTop="1" x14ac:dyDescent="0.15">
      <c r="A55" s="71"/>
      <c r="B55" s="71"/>
      <c r="C55" s="71"/>
      <c r="D55" s="71"/>
      <c r="E55" s="71"/>
      <c r="F55" s="71"/>
      <c r="G55" s="91" t="s">
        <v>38</v>
      </c>
      <c r="H55" s="92"/>
      <c r="I55" s="92"/>
      <c r="J55" s="92"/>
      <c r="K55" s="92"/>
      <c r="L55" s="92"/>
      <c r="M55" s="92"/>
      <c r="N55" s="92"/>
      <c r="O55" s="93"/>
      <c r="P55" s="94"/>
      <c r="Q55" s="141">
        <f>SUM($H$50:$AE$50)</f>
        <v>0</v>
      </c>
      <c r="R55" s="122"/>
      <c r="S55" s="122"/>
      <c r="T55" s="122"/>
      <c r="U55" s="122"/>
      <c r="V55" s="123"/>
      <c r="W55" s="71"/>
      <c r="X55" s="71"/>
      <c r="Y55" s="84"/>
      <c r="Z55" s="270"/>
      <c r="AA55" s="271"/>
      <c r="AB55" s="271"/>
      <c r="AC55" s="271"/>
      <c r="AD55" s="276"/>
      <c r="AE55" s="276"/>
      <c r="AF55" s="276"/>
      <c r="AG55" s="276"/>
      <c r="AH55" s="276"/>
      <c r="AI55" s="276"/>
      <c r="AJ55" s="276"/>
      <c r="AK55" s="276"/>
      <c r="AL55" s="277"/>
      <c r="AM55" s="5"/>
      <c r="IE55" s="3"/>
    </row>
    <row r="56" spans="1:240" ht="14.25" customHeight="1" thickBot="1" x14ac:dyDescent="0.2">
      <c r="A56" s="71"/>
      <c r="B56" s="71"/>
      <c r="C56" s="71"/>
      <c r="D56" s="71"/>
      <c r="E56" s="71"/>
      <c r="F56" s="71"/>
      <c r="G56" s="95"/>
      <c r="H56" s="96"/>
      <c r="I56" s="96"/>
      <c r="J56" s="96"/>
      <c r="K56" s="96"/>
      <c r="L56" s="96"/>
      <c r="M56" s="96"/>
      <c r="N56" s="96"/>
      <c r="O56" s="97"/>
      <c r="P56" s="98"/>
      <c r="Q56" s="124"/>
      <c r="R56" s="125"/>
      <c r="S56" s="125"/>
      <c r="T56" s="125"/>
      <c r="U56" s="125"/>
      <c r="V56" s="126"/>
      <c r="W56" s="71"/>
      <c r="X56" s="71"/>
      <c r="Y56" s="84"/>
      <c r="Z56" s="272" t="s">
        <v>47</v>
      </c>
      <c r="AA56" s="273"/>
      <c r="AB56" s="273"/>
      <c r="AC56" s="273"/>
      <c r="AD56" s="278">
        <v>34000</v>
      </c>
      <c r="AE56" s="278"/>
      <c r="AF56" s="278"/>
      <c r="AG56" s="278">
        <v>14000</v>
      </c>
      <c r="AH56" s="278"/>
      <c r="AI56" s="278"/>
      <c r="AJ56" s="278">
        <v>14000</v>
      </c>
      <c r="AK56" s="278"/>
      <c r="AL56" s="279"/>
      <c r="AM56" s="5"/>
      <c r="IE56" s="3"/>
    </row>
    <row r="57" spans="1:240" ht="14.25" customHeight="1" thickTop="1" x14ac:dyDescent="0.15">
      <c r="A57" s="71"/>
      <c r="B57" s="71"/>
      <c r="C57" s="71"/>
      <c r="D57" s="71"/>
      <c r="E57" s="71"/>
      <c r="F57" s="71"/>
      <c r="G57" s="91" t="s">
        <v>39</v>
      </c>
      <c r="H57" s="92"/>
      <c r="I57" s="92"/>
      <c r="J57" s="92"/>
      <c r="K57" s="92"/>
      <c r="L57" s="92"/>
      <c r="M57" s="92"/>
      <c r="N57" s="92"/>
      <c r="O57" s="93"/>
      <c r="P57" s="94"/>
      <c r="Q57" s="121">
        <f>ROUNDUP(Q55/12,-2)</f>
        <v>0</v>
      </c>
      <c r="R57" s="122"/>
      <c r="S57" s="122"/>
      <c r="T57" s="122"/>
      <c r="U57" s="122"/>
      <c r="V57" s="123"/>
      <c r="W57" s="71"/>
      <c r="X57" s="71"/>
      <c r="Y57" s="84"/>
      <c r="Z57" s="270"/>
      <c r="AA57" s="271"/>
      <c r="AB57" s="271"/>
      <c r="AC57" s="271"/>
      <c r="AD57" s="276"/>
      <c r="AE57" s="276"/>
      <c r="AF57" s="276"/>
      <c r="AG57" s="276"/>
      <c r="AH57" s="276"/>
      <c r="AI57" s="276"/>
      <c r="AJ57" s="276"/>
      <c r="AK57" s="276"/>
      <c r="AL57" s="277"/>
      <c r="AM57" s="5"/>
      <c r="IE57" s="3"/>
    </row>
    <row r="58" spans="1:240" ht="14.25" customHeight="1" thickBot="1" x14ac:dyDescent="0.2">
      <c r="A58" s="71"/>
      <c r="B58" s="71"/>
      <c r="C58" s="71"/>
      <c r="D58" s="71"/>
      <c r="E58" s="71"/>
      <c r="F58" s="71"/>
      <c r="G58" s="95"/>
      <c r="H58" s="96"/>
      <c r="I58" s="96"/>
      <c r="J58" s="96"/>
      <c r="K58" s="96"/>
      <c r="L58" s="96"/>
      <c r="M58" s="96"/>
      <c r="N58" s="96"/>
      <c r="O58" s="97"/>
      <c r="P58" s="98"/>
      <c r="Q58" s="124"/>
      <c r="R58" s="125"/>
      <c r="S58" s="125"/>
      <c r="T58" s="125"/>
      <c r="U58" s="125"/>
      <c r="V58" s="126"/>
      <c r="W58" s="71"/>
      <c r="X58" s="71"/>
      <c r="Y58" s="84"/>
      <c r="Z58" s="86" t="s">
        <v>82</v>
      </c>
      <c r="AA58" s="87"/>
      <c r="AB58" s="87"/>
      <c r="AC58" s="87"/>
      <c r="AD58" s="88">
        <v>650000</v>
      </c>
      <c r="AE58" s="88"/>
      <c r="AF58" s="88"/>
      <c r="AG58" s="88">
        <v>220000</v>
      </c>
      <c r="AH58" s="88"/>
      <c r="AI58" s="88"/>
      <c r="AJ58" s="88">
        <v>170000</v>
      </c>
      <c r="AK58" s="88"/>
      <c r="AL58" s="89"/>
      <c r="AM58" s="5"/>
      <c r="IE58" s="3"/>
    </row>
    <row r="59" spans="1:240" ht="14.25" thickTop="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row>
    <row r="61" spans="1:240" x14ac:dyDescent="0.15">
      <c r="AM61" s="5"/>
      <c r="AY61" s="43"/>
      <c r="AZ61" s="43"/>
      <c r="BA61" s="43"/>
      <c r="BB61" s="43"/>
      <c r="BC61" s="43"/>
      <c r="BD61" s="43"/>
      <c r="BE61" s="43"/>
      <c r="BF61" s="43"/>
      <c r="BG61" s="43"/>
      <c r="BH61" s="43"/>
      <c r="BI61" s="43"/>
      <c r="BJ61" s="43"/>
      <c r="BK61" s="43"/>
      <c r="BS61" s="4"/>
      <c r="BT61" s="4"/>
      <c r="BU61" s="4"/>
      <c r="BV61" s="4"/>
      <c r="BW61" s="4"/>
      <c r="BX61" s="70"/>
      <c r="BY61" s="70"/>
      <c r="BZ61" s="70"/>
      <c r="CA61" s="70"/>
      <c r="CB61" s="70"/>
      <c r="CC61" s="70"/>
      <c r="CD61" s="4"/>
      <c r="CE61" s="4"/>
      <c r="HS61" s="3"/>
      <c r="HT61" s="3"/>
      <c r="HU61" s="3"/>
      <c r="HV61" s="3"/>
      <c r="HW61" s="3"/>
      <c r="HX61" s="3"/>
      <c r="HY61" s="3"/>
      <c r="HZ61" s="3"/>
      <c r="IA61" s="3"/>
      <c r="IB61" s="3"/>
      <c r="IC61" s="3"/>
      <c r="ID61" s="3"/>
      <c r="IE61" s="3"/>
    </row>
    <row r="62" spans="1:240" x14ac:dyDescent="0.15">
      <c r="AM62" s="5"/>
      <c r="AY62" s="43"/>
      <c r="AZ62" s="43"/>
      <c r="BA62" s="43"/>
      <c r="BB62" s="43"/>
      <c r="BC62" s="43"/>
      <c r="BD62" s="43"/>
      <c r="BE62" s="43"/>
      <c r="BF62" s="43"/>
      <c r="BG62" s="43"/>
      <c r="BH62" s="43"/>
      <c r="BI62" s="43"/>
      <c r="BJ62" s="43"/>
      <c r="BK62" s="43"/>
      <c r="BS62" s="4"/>
      <c r="BT62" s="4"/>
      <c r="BU62" s="4"/>
      <c r="BV62" s="4"/>
      <c r="BW62" s="4"/>
      <c r="BX62" s="70"/>
      <c r="BY62" s="70"/>
      <c r="BZ62" s="70"/>
      <c r="CA62" s="70"/>
      <c r="CB62" s="70"/>
      <c r="CC62" s="70"/>
      <c r="CD62" s="4"/>
      <c r="CE62" s="4"/>
      <c r="HS62" s="3"/>
      <c r="HT62" s="3"/>
      <c r="HU62" s="3"/>
      <c r="HV62" s="3"/>
      <c r="HW62" s="3"/>
      <c r="HX62" s="3"/>
      <c r="HY62" s="3"/>
      <c r="HZ62" s="3"/>
      <c r="IA62" s="3"/>
      <c r="IB62" s="3"/>
      <c r="IC62" s="3"/>
      <c r="ID62" s="3"/>
      <c r="IE62" s="3"/>
    </row>
    <row r="63" spans="1:240" x14ac:dyDescent="0.15">
      <c r="AM63" s="5"/>
      <c r="AY63" s="43"/>
      <c r="AZ63" s="43"/>
      <c r="BA63" s="43"/>
      <c r="BB63" s="43"/>
      <c r="BC63" s="43"/>
      <c r="BD63" s="43"/>
      <c r="BE63" s="43"/>
      <c r="BF63" s="43"/>
      <c r="BG63" s="43"/>
      <c r="BH63" s="43"/>
      <c r="BI63" s="43"/>
      <c r="BJ63" s="43"/>
      <c r="BK63" s="43"/>
      <c r="BS63" s="4"/>
      <c r="BT63" s="4"/>
      <c r="BU63" s="4"/>
      <c r="BV63" s="4"/>
      <c r="BW63" s="4"/>
      <c r="BX63" s="70"/>
      <c r="BY63" s="70"/>
      <c r="BZ63" s="70"/>
      <c r="CA63" s="70"/>
      <c r="CB63" s="70"/>
      <c r="CC63" s="70"/>
      <c r="CD63" s="4"/>
      <c r="CE63" s="4"/>
      <c r="HS63" s="3"/>
      <c r="HT63" s="3"/>
      <c r="HU63" s="3"/>
      <c r="HV63" s="3"/>
      <c r="HW63" s="3"/>
      <c r="HX63" s="3"/>
      <c r="HY63" s="3"/>
      <c r="HZ63" s="3"/>
      <c r="IA63" s="3"/>
      <c r="IB63" s="3"/>
      <c r="IC63" s="3"/>
      <c r="ID63" s="3"/>
      <c r="IE63" s="3"/>
    </row>
    <row r="64" spans="1:240" x14ac:dyDescent="0.15">
      <c r="AM64" s="5"/>
      <c r="AY64" s="43"/>
      <c r="AZ64" s="43"/>
      <c r="BA64" s="43"/>
      <c r="BB64" s="43"/>
      <c r="BC64" s="43"/>
      <c r="BD64" s="43"/>
      <c r="BE64" s="43"/>
      <c r="BF64" s="43"/>
      <c r="BG64" s="43"/>
      <c r="BH64" s="43"/>
      <c r="BI64" s="43"/>
      <c r="BJ64" s="43"/>
      <c r="BK64" s="43"/>
      <c r="BS64" s="4"/>
      <c r="BT64" s="4"/>
      <c r="BU64" s="4"/>
      <c r="BV64" s="4"/>
      <c r="BW64" s="4"/>
      <c r="BX64" s="70"/>
      <c r="BY64" s="70"/>
      <c r="BZ64" s="70"/>
      <c r="CA64" s="70"/>
      <c r="CB64" s="70"/>
      <c r="CC64" s="70"/>
      <c r="CD64" s="4"/>
      <c r="CE64" s="4"/>
      <c r="HS64" s="3"/>
      <c r="HT64" s="3"/>
      <c r="HU64" s="3"/>
      <c r="HV64" s="3"/>
      <c r="HW64" s="3"/>
      <c r="HX64" s="3"/>
      <c r="HY64" s="3"/>
      <c r="HZ64" s="3"/>
      <c r="IA64" s="3"/>
      <c r="IB64" s="3"/>
      <c r="IC64" s="3"/>
      <c r="ID64" s="3"/>
      <c r="IE64" s="3"/>
    </row>
    <row r="65" spans="39:239" x14ac:dyDescent="0.15">
      <c r="AM65" s="5"/>
      <c r="AY65" s="43"/>
      <c r="AZ65" s="43"/>
      <c r="BA65" s="43"/>
      <c r="BB65" s="43"/>
      <c r="BC65" s="43"/>
      <c r="BD65" s="43"/>
      <c r="BE65" s="43"/>
      <c r="BF65" s="43"/>
      <c r="BG65" s="43"/>
      <c r="BH65" s="43"/>
      <c r="BI65" s="43"/>
      <c r="BJ65" s="43"/>
      <c r="BK65" s="43"/>
      <c r="BS65" s="4"/>
      <c r="BT65" s="4"/>
      <c r="BU65" s="4"/>
      <c r="BV65" s="4"/>
      <c r="BW65" s="4"/>
      <c r="BX65" s="70"/>
      <c r="BY65" s="70"/>
      <c r="BZ65" s="70"/>
      <c r="CA65" s="70"/>
      <c r="CB65" s="70"/>
      <c r="CC65" s="70"/>
      <c r="CD65" s="4"/>
      <c r="CE65" s="4"/>
      <c r="HS65" s="3"/>
      <c r="HT65" s="3"/>
      <c r="HU65" s="3"/>
      <c r="HV65" s="3"/>
      <c r="HW65" s="3"/>
      <c r="HX65" s="3"/>
      <c r="HY65" s="3"/>
      <c r="HZ65" s="3"/>
      <c r="IA65" s="3"/>
      <c r="IB65" s="3"/>
      <c r="IC65" s="3"/>
      <c r="ID65" s="3"/>
      <c r="IE65" s="3"/>
    </row>
    <row r="66" spans="39:239" x14ac:dyDescent="0.15">
      <c r="AM66" s="5"/>
      <c r="AY66" s="43"/>
      <c r="AZ66" s="43"/>
      <c r="BA66" s="43"/>
      <c r="BB66" s="43"/>
      <c r="BC66" s="43"/>
      <c r="BD66" s="43"/>
      <c r="BE66" s="43"/>
      <c r="BF66" s="43"/>
      <c r="BG66" s="43"/>
      <c r="BH66" s="43"/>
      <c r="BI66" s="43"/>
      <c r="BJ66" s="43"/>
      <c r="BK66" s="43"/>
      <c r="BS66" s="4"/>
      <c r="BT66" s="4"/>
      <c r="BU66" s="4"/>
      <c r="BV66" s="4"/>
      <c r="BW66" s="4"/>
      <c r="BX66" s="70"/>
      <c r="BY66" s="70"/>
      <c r="BZ66" s="70"/>
      <c r="CA66" s="70"/>
      <c r="CB66" s="70"/>
      <c r="CC66" s="70"/>
      <c r="CD66" s="4"/>
      <c r="CE66" s="4"/>
      <c r="HS66" s="3"/>
      <c r="HT66" s="3"/>
      <c r="HU66" s="3"/>
      <c r="HV66" s="3"/>
      <c r="HW66" s="3"/>
      <c r="HX66" s="3"/>
      <c r="HY66" s="3"/>
      <c r="HZ66" s="3"/>
      <c r="IA66" s="3"/>
      <c r="IB66" s="3"/>
      <c r="IC66" s="3"/>
      <c r="ID66" s="3"/>
      <c r="IE66" s="3"/>
    </row>
    <row r="67" spans="39:239" x14ac:dyDescent="0.15">
      <c r="AM67" s="5"/>
      <c r="AY67" s="43"/>
      <c r="AZ67" s="43"/>
      <c r="BA67" s="43"/>
      <c r="BB67" s="43"/>
      <c r="BC67" s="43"/>
      <c r="BD67" s="43"/>
      <c r="BE67" s="43"/>
      <c r="BF67" s="43"/>
      <c r="BG67" s="43"/>
      <c r="BH67" s="43"/>
      <c r="BI67" s="43"/>
      <c r="BJ67" s="43"/>
      <c r="BK67" s="43"/>
      <c r="BS67" s="4"/>
      <c r="BT67" s="4"/>
      <c r="BU67" s="4"/>
      <c r="BV67" s="4"/>
      <c r="BW67" s="4"/>
      <c r="BX67" s="70"/>
      <c r="BY67" s="70"/>
      <c r="BZ67" s="70"/>
      <c r="CA67" s="70"/>
      <c r="CB67" s="70"/>
      <c r="CC67" s="70"/>
      <c r="CD67" s="4"/>
      <c r="CE67" s="4"/>
      <c r="HS67" s="3"/>
      <c r="HT67" s="3"/>
      <c r="HU67" s="3"/>
      <c r="HV67" s="3"/>
      <c r="HW67" s="3"/>
      <c r="HX67" s="3"/>
      <c r="HY67" s="3"/>
      <c r="HZ67" s="3"/>
      <c r="IA67" s="3"/>
      <c r="IB67" s="3"/>
      <c r="IC67" s="3"/>
      <c r="ID67" s="3"/>
      <c r="IE67" s="3"/>
    </row>
    <row r="68" spans="39:239" x14ac:dyDescent="0.15">
      <c r="AM68" s="5"/>
      <c r="AY68" s="43"/>
      <c r="AZ68" s="43"/>
      <c r="BA68" s="43"/>
      <c r="BB68" s="43"/>
      <c r="BC68" s="43"/>
      <c r="BD68" s="43"/>
      <c r="BE68" s="43"/>
      <c r="BF68" s="43"/>
      <c r="BG68" s="43"/>
      <c r="BH68" s="43"/>
      <c r="BI68" s="43"/>
      <c r="BJ68" s="43"/>
      <c r="BK68" s="43"/>
      <c r="BS68" s="4"/>
      <c r="BT68" s="4"/>
      <c r="BU68" s="4"/>
      <c r="BV68" s="4"/>
      <c r="BW68" s="4"/>
      <c r="BX68" s="70"/>
      <c r="BY68" s="70"/>
      <c r="BZ68" s="70"/>
      <c r="CA68" s="70"/>
      <c r="CB68" s="70"/>
      <c r="CC68" s="70"/>
      <c r="CD68" s="4"/>
      <c r="CE68" s="4"/>
      <c r="HS68" s="3"/>
      <c r="HT68" s="3"/>
      <c r="HU68" s="3"/>
      <c r="HV68" s="3"/>
      <c r="HW68" s="3"/>
      <c r="HX68" s="3"/>
      <c r="HY68" s="3"/>
      <c r="HZ68" s="3"/>
      <c r="IA68" s="3"/>
      <c r="IB68" s="3"/>
      <c r="IC68" s="3"/>
      <c r="ID68" s="3"/>
      <c r="IE68" s="3"/>
    </row>
    <row r="69" spans="39:239" x14ac:dyDescent="0.15">
      <c r="AM69" s="5"/>
      <c r="AY69" s="43"/>
      <c r="AZ69" s="43"/>
      <c r="BA69" s="43"/>
      <c r="BB69" s="43"/>
      <c r="BC69" s="43"/>
      <c r="BD69" s="43"/>
      <c r="BE69" s="43"/>
      <c r="BF69" s="43"/>
      <c r="BG69" s="43"/>
      <c r="BH69" s="43"/>
      <c r="BI69" s="43"/>
      <c r="BJ69" s="43"/>
      <c r="BK69" s="43"/>
      <c r="BS69" s="4"/>
      <c r="BT69" s="4"/>
      <c r="BU69" s="4"/>
      <c r="BV69" s="4"/>
      <c r="BW69" s="4"/>
      <c r="BX69" s="70"/>
      <c r="BY69" s="70"/>
      <c r="BZ69" s="70"/>
      <c r="CA69" s="70"/>
      <c r="CB69" s="70"/>
      <c r="CC69" s="70"/>
      <c r="CD69" s="4"/>
      <c r="CE69" s="4"/>
      <c r="HS69" s="3"/>
      <c r="HT69" s="3"/>
      <c r="HU69" s="3"/>
      <c r="HV69" s="3"/>
      <c r="HW69" s="3"/>
      <c r="HX69" s="3"/>
      <c r="HY69" s="3"/>
      <c r="HZ69" s="3"/>
      <c r="IA69" s="3"/>
      <c r="IB69" s="3"/>
      <c r="IC69" s="3"/>
      <c r="ID69" s="3"/>
      <c r="IE69" s="3"/>
    </row>
    <row r="70" spans="39:239" x14ac:dyDescent="0.15">
      <c r="AM70" s="5"/>
      <c r="AY70" s="43"/>
      <c r="AZ70" s="43"/>
      <c r="BA70" s="43"/>
      <c r="BB70" s="43"/>
      <c r="BC70" s="43"/>
      <c r="BD70" s="43"/>
      <c r="BE70" s="43"/>
      <c r="BF70" s="43"/>
      <c r="BG70" s="43"/>
      <c r="BH70" s="43"/>
      <c r="BI70" s="43"/>
      <c r="BJ70" s="43"/>
      <c r="BK70" s="43"/>
      <c r="BS70" s="4"/>
      <c r="BT70" s="4"/>
      <c r="BU70" s="4"/>
      <c r="BV70" s="4"/>
      <c r="BW70" s="4"/>
      <c r="BX70" s="70"/>
      <c r="BY70" s="70"/>
      <c r="BZ70" s="70"/>
      <c r="CA70" s="70"/>
      <c r="CB70" s="70"/>
      <c r="CC70" s="70"/>
      <c r="CD70" s="4"/>
      <c r="CE70" s="4"/>
      <c r="HS70" s="3"/>
      <c r="HT70" s="3"/>
      <c r="HU70" s="3"/>
      <c r="HV70" s="3"/>
      <c r="HW70" s="3"/>
      <c r="HX70" s="3"/>
      <c r="HY70" s="3"/>
      <c r="HZ70" s="3"/>
      <c r="IA70" s="3"/>
      <c r="IB70" s="3"/>
      <c r="IC70" s="3"/>
      <c r="ID70" s="3"/>
      <c r="IE70" s="3"/>
    </row>
    <row r="71" spans="39:239" x14ac:dyDescent="0.15">
      <c r="AM71" s="5"/>
      <c r="AY71" s="43"/>
      <c r="AZ71" s="43"/>
      <c r="BA71" s="43"/>
      <c r="BB71" s="43"/>
      <c r="BC71" s="43"/>
      <c r="BD71" s="43"/>
      <c r="BE71" s="43"/>
      <c r="BF71" s="43"/>
      <c r="BG71" s="43"/>
      <c r="BH71" s="43"/>
      <c r="BI71" s="43"/>
      <c r="BJ71" s="43"/>
      <c r="BK71" s="43"/>
      <c r="BS71" s="4"/>
      <c r="BT71" s="4"/>
      <c r="BU71" s="4"/>
      <c r="BV71" s="4"/>
      <c r="BW71" s="4"/>
      <c r="BX71" s="70"/>
      <c r="BY71" s="70"/>
      <c r="BZ71" s="70"/>
      <c r="CA71" s="70"/>
      <c r="CB71" s="70"/>
      <c r="CC71" s="70"/>
      <c r="CD71" s="4"/>
      <c r="CE71" s="4"/>
      <c r="HS71" s="3"/>
      <c r="HT71" s="3"/>
      <c r="HU71" s="3"/>
      <c r="HV71" s="3"/>
      <c r="HW71" s="3"/>
      <c r="HX71" s="3"/>
      <c r="HY71" s="3"/>
      <c r="HZ71" s="3"/>
      <c r="IA71" s="3"/>
      <c r="IB71" s="3"/>
      <c r="IC71" s="3"/>
      <c r="ID71" s="3"/>
      <c r="IE71" s="3"/>
    </row>
    <row r="72" spans="39:239" x14ac:dyDescent="0.15">
      <c r="AM72" s="5"/>
      <c r="AY72" s="43"/>
      <c r="AZ72" s="43"/>
      <c r="BA72" s="43"/>
      <c r="BB72" s="43"/>
      <c r="BC72" s="43"/>
      <c r="BD72" s="43"/>
      <c r="BE72" s="43"/>
      <c r="BF72" s="43"/>
      <c r="BG72" s="43"/>
      <c r="BH72" s="43"/>
      <c r="BI72" s="43"/>
      <c r="BJ72" s="43"/>
      <c r="BK72" s="43"/>
      <c r="BS72" s="4"/>
      <c r="BT72" s="4"/>
      <c r="BU72" s="4"/>
      <c r="BV72" s="4"/>
      <c r="BW72" s="4"/>
      <c r="BX72" s="70"/>
      <c r="BY72" s="70"/>
      <c r="BZ72" s="70"/>
      <c r="CA72" s="70"/>
      <c r="CB72" s="70"/>
      <c r="CC72" s="70"/>
      <c r="CD72" s="4"/>
      <c r="CE72" s="4"/>
      <c r="HS72" s="3"/>
      <c r="HT72" s="3"/>
      <c r="HU72" s="3"/>
      <c r="HV72" s="3"/>
      <c r="HW72" s="3"/>
      <c r="HX72" s="3"/>
      <c r="HY72" s="3"/>
      <c r="HZ72" s="3"/>
      <c r="IA72" s="3"/>
      <c r="IB72" s="3"/>
      <c r="IC72" s="3"/>
      <c r="ID72" s="3"/>
      <c r="IE72" s="3"/>
    </row>
    <row r="73" spans="39:239" x14ac:dyDescent="0.15">
      <c r="AM73" s="5"/>
      <c r="AY73" s="43"/>
      <c r="AZ73" s="43"/>
      <c r="BA73" s="43"/>
      <c r="BB73" s="43"/>
      <c r="BC73" s="43"/>
      <c r="BD73" s="43"/>
      <c r="BE73" s="43"/>
      <c r="BF73" s="43"/>
      <c r="BG73" s="43"/>
      <c r="BH73" s="43"/>
      <c r="BI73" s="43"/>
      <c r="BJ73" s="43"/>
      <c r="BK73" s="43"/>
      <c r="BS73" s="4"/>
      <c r="BT73" s="4"/>
      <c r="BU73" s="4"/>
      <c r="BV73" s="4"/>
      <c r="BW73" s="4"/>
      <c r="BX73" s="70"/>
      <c r="BY73" s="70"/>
      <c r="BZ73" s="70"/>
      <c r="CA73" s="70"/>
      <c r="CB73" s="70"/>
      <c r="CC73" s="70"/>
      <c r="CD73" s="4"/>
      <c r="CE73" s="4"/>
      <c r="HS73" s="3"/>
      <c r="HT73" s="3"/>
      <c r="HU73" s="3"/>
      <c r="HV73" s="3"/>
      <c r="HW73" s="3"/>
      <c r="HX73" s="3"/>
      <c r="HY73" s="3"/>
      <c r="HZ73" s="3"/>
      <c r="IA73" s="3"/>
      <c r="IB73" s="3"/>
      <c r="IC73" s="3"/>
      <c r="ID73" s="3"/>
      <c r="IE73" s="3"/>
    </row>
  </sheetData>
  <sheetProtection sheet="1" selectLockedCells="1"/>
  <dataConsolidate/>
  <mergeCells count="192">
    <mergeCell ref="AJ57:AL57"/>
    <mergeCell ref="AD53:AF53"/>
    <mergeCell ref="AG53:AI53"/>
    <mergeCell ref="Z57:AC57"/>
    <mergeCell ref="AD54:AF54"/>
    <mergeCell ref="AD55:AF55"/>
    <mergeCell ref="AD56:AF56"/>
    <mergeCell ref="AD57:AF57"/>
    <mergeCell ref="AG55:AI55"/>
    <mergeCell ref="AG54:AI54"/>
    <mergeCell ref="AG56:AI56"/>
    <mergeCell ref="AG57:AI57"/>
    <mergeCell ref="C37:F37"/>
    <mergeCell ref="C33:F33"/>
    <mergeCell ref="C34:F34"/>
    <mergeCell ref="H27:K29"/>
    <mergeCell ref="Y27:AD29"/>
    <mergeCell ref="AJ53:AL53"/>
    <mergeCell ref="Z54:AC54"/>
    <mergeCell ref="Z55:AC55"/>
    <mergeCell ref="Z56:AC56"/>
    <mergeCell ref="AJ54:AL54"/>
    <mergeCell ref="AJ55:AL55"/>
    <mergeCell ref="AJ56:AL56"/>
    <mergeCell ref="Y35:AD35"/>
    <mergeCell ref="AG47:AK48"/>
    <mergeCell ref="B47:G47"/>
    <mergeCell ref="B48:G48"/>
    <mergeCell ref="M36:R36"/>
    <mergeCell ref="S37:X37"/>
    <mergeCell ref="C6:P6"/>
    <mergeCell ref="Q6:U6"/>
    <mergeCell ref="V6:AL6"/>
    <mergeCell ref="D13:X13"/>
    <mergeCell ref="C7:AI7"/>
    <mergeCell ref="Y34:AD34"/>
    <mergeCell ref="M34:R34"/>
    <mergeCell ref="S30:X30"/>
    <mergeCell ref="Y13:AC13"/>
    <mergeCell ref="AD13:AL13"/>
    <mergeCell ref="D14:T14"/>
    <mergeCell ref="S32:X32"/>
    <mergeCell ref="H31:K31"/>
    <mergeCell ref="M30:R30"/>
    <mergeCell ref="C27:F29"/>
    <mergeCell ref="C30:F30"/>
    <mergeCell ref="M27:R29"/>
    <mergeCell ref="C32:F32"/>
    <mergeCell ref="S27:X29"/>
    <mergeCell ref="S33:X33"/>
    <mergeCell ref="D16:AL16"/>
    <mergeCell ref="AR2:AY2"/>
    <mergeCell ref="AU3:AY3"/>
    <mergeCell ref="AU4:AY4"/>
    <mergeCell ref="AU5:AY5"/>
    <mergeCell ref="AU6:AY6"/>
    <mergeCell ref="AU7:AY7"/>
    <mergeCell ref="AR3:AT3"/>
    <mergeCell ref="AR4:AT4"/>
    <mergeCell ref="AR5:AT5"/>
    <mergeCell ref="AR6:AT6"/>
    <mergeCell ref="AR7:AT7"/>
    <mergeCell ref="BE38:BI38"/>
    <mergeCell ref="BE36:BI36"/>
    <mergeCell ref="BE37:BI37"/>
    <mergeCell ref="BE35:BI35"/>
    <mergeCell ref="AU38:AX38"/>
    <mergeCell ref="AU35:AX35"/>
    <mergeCell ref="AQ35:AT35"/>
    <mergeCell ref="AQ38:AT38"/>
    <mergeCell ref="AU37:AX37"/>
    <mergeCell ref="AQ36:AT36"/>
    <mergeCell ref="AQ37:AT37"/>
    <mergeCell ref="BB27:BB29"/>
    <mergeCell ref="BC27:BC29"/>
    <mergeCell ref="BE34:BI34"/>
    <mergeCell ref="AY27:AY29"/>
    <mergeCell ref="AU34:AX34"/>
    <mergeCell ref="AQ34:AT34"/>
    <mergeCell ref="AR9:AT9"/>
    <mergeCell ref="AR10:AT10"/>
    <mergeCell ref="AR8:AT8"/>
    <mergeCell ref="AV16:AY16"/>
    <mergeCell ref="AR16:AU16"/>
    <mergeCell ref="AU8:AY8"/>
    <mergeCell ref="AU9:AY9"/>
    <mergeCell ref="AU10:AY10"/>
    <mergeCell ref="AR12:AY12"/>
    <mergeCell ref="AR13:AY13"/>
    <mergeCell ref="AV14:AY14"/>
    <mergeCell ref="AV15:AY15"/>
    <mergeCell ref="AR11:AY11"/>
    <mergeCell ref="BT27:BU27"/>
    <mergeCell ref="BS28:BT28"/>
    <mergeCell ref="BH25:BI25"/>
    <mergeCell ref="AR14:AU14"/>
    <mergeCell ref="AR15:AU15"/>
    <mergeCell ref="C36:F36"/>
    <mergeCell ref="AG41:AK42"/>
    <mergeCell ref="AG43:AK44"/>
    <mergeCell ref="AG45:AK46"/>
    <mergeCell ref="B46:G46"/>
    <mergeCell ref="C35:F35"/>
    <mergeCell ref="X43:AE43"/>
    <mergeCell ref="H43:O43"/>
    <mergeCell ref="P43:W43"/>
    <mergeCell ref="Y36:AD36"/>
    <mergeCell ref="S36:X36"/>
    <mergeCell ref="H37:K37"/>
    <mergeCell ref="M37:R37"/>
    <mergeCell ref="H36:K36"/>
    <mergeCell ref="P41:W42"/>
    <mergeCell ref="X41:AE42"/>
    <mergeCell ref="H44:O44"/>
    <mergeCell ref="Y37:AD37"/>
    <mergeCell ref="M35:R35"/>
    <mergeCell ref="AU27:AX29"/>
    <mergeCell ref="S34:X34"/>
    <mergeCell ref="AQ31:AT31"/>
    <mergeCell ref="Y32:AD32"/>
    <mergeCell ref="AU30:AX30"/>
    <mergeCell ref="AU32:AX32"/>
    <mergeCell ref="AQ32:AT32"/>
    <mergeCell ref="M32:R32"/>
    <mergeCell ref="S31:X31"/>
    <mergeCell ref="AO27:AO29"/>
    <mergeCell ref="AQ27:AT29"/>
    <mergeCell ref="AQ30:AT30"/>
    <mergeCell ref="AU31:AX31"/>
    <mergeCell ref="Y31:AD31"/>
    <mergeCell ref="BE31:BI31"/>
    <mergeCell ref="BE30:BI30"/>
    <mergeCell ref="H35:K35"/>
    <mergeCell ref="H32:K32"/>
    <mergeCell ref="H33:K33"/>
    <mergeCell ref="H34:K34"/>
    <mergeCell ref="M31:R31"/>
    <mergeCell ref="S35:X35"/>
    <mergeCell ref="AQ33:AT33"/>
    <mergeCell ref="AU33:AX33"/>
    <mergeCell ref="M33:R33"/>
    <mergeCell ref="Y33:AD33"/>
    <mergeCell ref="BE32:BI32"/>
    <mergeCell ref="BE33:BI33"/>
    <mergeCell ref="AU36:AX36"/>
    <mergeCell ref="BA27:BA29"/>
    <mergeCell ref="Q57:V58"/>
    <mergeCell ref="B49:G49"/>
    <mergeCell ref="B50:G50"/>
    <mergeCell ref="B43:G43"/>
    <mergeCell ref="B41:G42"/>
    <mergeCell ref="B44:G44"/>
    <mergeCell ref="H48:O48"/>
    <mergeCell ref="P48:W48"/>
    <mergeCell ref="H50:O50"/>
    <mergeCell ref="X44:AE44"/>
    <mergeCell ref="H41:O42"/>
    <mergeCell ref="P47:W47"/>
    <mergeCell ref="H47:O47"/>
    <mergeCell ref="H46:O46"/>
    <mergeCell ref="P45:W45"/>
    <mergeCell ref="P50:W50"/>
    <mergeCell ref="X50:AE50"/>
    <mergeCell ref="H49:O49"/>
    <mergeCell ref="Z52:AL52"/>
    <mergeCell ref="Q55:V56"/>
    <mergeCell ref="AZ27:AZ29"/>
    <mergeCell ref="AN27:AN29"/>
    <mergeCell ref="A5:AL5"/>
    <mergeCell ref="Z58:AC58"/>
    <mergeCell ref="AD58:AF58"/>
    <mergeCell ref="AG58:AI58"/>
    <mergeCell ref="AJ58:AL58"/>
    <mergeCell ref="D12:AL12"/>
    <mergeCell ref="D8:AJ11"/>
    <mergeCell ref="G55:P56"/>
    <mergeCell ref="G57:P58"/>
    <mergeCell ref="P44:W44"/>
    <mergeCell ref="X46:AE46"/>
    <mergeCell ref="X47:AE47"/>
    <mergeCell ref="X45:AE45"/>
    <mergeCell ref="H45:O45"/>
    <mergeCell ref="X48:AE48"/>
    <mergeCell ref="P49:W49"/>
    <mergeCell ref="B45:G45"/>
    <mergeCell ref="X49:AE49"/>
    <mergeCell ref="P46:W46"/>
    <mergeCell ref="C19:AI19"/>
    <mergeCell ref="Z53:AC53"/>
    <mergeCell ref="C31:F31"/>
    <mergeCell ref="H30:K30"/>
    <mergeCell ref="Y30:AD30"/>
  </mergeCells>
  <phoneticPr fontId="2"/>
  <dataValidations count="4">
    <dataValidation type="list" imeMode="disabled" allowBlank="1" showInputMessage="1" showErrorMessage="1" sqref="H30:K37">
      <formula1>$CE$35:$CE$37</formula1>
    </dataValidation>
    <dataValidation type="list" imeMode="disabled" allowBlank="1" showInputMessage="1" showErrorMessage="1" sqref="C31:F37">
      <formula1>$CE$32</formula1>
    </dataValidation>
    <dataValidation type="list" imeMode="disabled" allowBlank="1" showInputMessage="1" showErrorMessage="1" sqref="C30:F30">
      <formula1>$CE$30:$CE$31</formula1>
    </dataValidation>
    <dataValidation imeMode="disabled" allowBlank="1" showInputMessage="1" showErrorMessage="1" sqref="M30:AK37"/>
  </dataValidations>
  <pageMargins left="0.74803149606299213" right="0.55118110236220474" top="0.39370078740157483" bottom="0.19685039370078741" header="0.27559055118110237" footer="0.31496062992125984"/>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vt:lpstr>
      <vt:lpstr>試算!Print_Area</vt:lpstr>
    </vt:vector>
  </TitlesOfParts>
  <Company>飯能市役所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98019</dc:creator>
  <cp:lastModifiedBy>Windows ユーザー</cp:lastModifiedBy>
  <cp:lastPrinted>2024-02-07T08:06:36Z</cp:lastPrinted>
  <dcterms:created xsi:type="dcterms:W3CDTF">2008-02-22T06:46:39Z</dcterms:created>
  <dcterms:modified xsi:type="dcterms:W3CDTF">2024-04-23T00:24:53Z</dcterms:modified>
</cp:coreProperties>
</file>