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okasr-ad21\共有\保険年金課共有フォルダ\国保担当\00 ショートカット\★★試算表★★\R08\"/>
    </mc:Choice>
  </mc:AlternateContent>
  <xr:revisionPtr revIDLastSave="0" documentId="13_ncr:1_{7B5C8117-E924-4BE9-B3ED-C983A4B9A832}" xr6:coauthVersionLast="47" xr6:coauthVersionMax="47" xr10:uidLastSave="{00000000-0000-0000-0000-000000000000}"/>
  <bookViews>
    <workbookView xWindow="-120" yWindow="-120" windowWidth="29040" windowHeight="15720" xr2:uid="{00000000-000D-0000-FFFF-FFFF00000000}"/>
  </bookViews>
  <sheets>
    <sheet name="試算" sheetId="2" r:id="rId1"/>
  </sheets>
  <definedNames>
    <definedName name="_xlnm.Print_Area" localSheetId="0">試算!$A$1:$AN$63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M35" i="2" l="1"/>
  <c r="BM39" i="2"/>
  <c r="BM38" i="2"/>
  <c r="BM37" i="2"/>
  <c r="BM36" i="2"/>
  <c r="BM34" i="2"/>
  <c r="BM33" i="2"/>
  <c r="BM32" i="2"/>
  <c r="S13" i="2"/>
  <c r="Q6" i="2"/>
  <c r="AO32" i="2" l="1"/>
  <c r="BB33" i="2" l="1"/>
  <c r="BB32" i="2"/>
  <c r="BB34" i="2" l="1"/>
  <c r="BB35" i="2"/>
  <c r="BB36" i="2"/>
  <c r="BB37" i="2"/>
  <c r="BB38" i="2"/>
  <c r="BB39" i="2"/>
  <c r="BT33" i="2" l="1"/>
  <c r="BT34" i="2"/>
  <c r="BT35" i="2"/>
  <c r="BT36" i="2"/>
  <c r="BT37" i="2"/>
  <c r="BT38" i="2"/>
  <c r="BT39" i="2"/>
  <c r="BT32" i="2"/>
  <c r="BS32" i="2"/>
  <c r="BS33" i="2"/>
  <c r="BS34" i="2"/>
  <c r="BS35" i="2"/>
  <c r="BS36" i="2"/>
  <c r="BS37" i="2"/>
  <c r="BS38" i="2"/>
  <c r="BS39" i="2"/>
  <c r="BC35" i="2" l="1"/>
  <c r="BD35" i="2" s="1"/>
  <c r="BC37" i="2"/>
  <c r="BD37" i="2" s="1"/>
  <c r="BC33" i="2"/>
  <c r="BD33" i="2" s="1"/>
  <c r="BC38" i="2"/>
  <c r="BD38" i="2" s="1"/>
  <c r="BC34" i="2"/>
  <c r="BD34" i="2" s="1"/>
  <c r="BC36" i="2"/>
  <c r="BD36" i="2" s="1"/>
  <c r="BC39" i="2"/>
  <c r="BD39" i="2" s="1"/>
  <c r="BC32" i="2"/>
  <c r="BQ33" i="2"/>
  <c r="BQ34" i="2"/>
  <c r="BQ35" i="2"/>
  <c r="BQ36" i="2"/>
  <c r="BQ37" i="2"/>
  <c r="BQ38" i="2"/>
  <c r="BQ39" i="2"/>
  <c r="BQ32" i="2"/>
  <c r="BN33" i="2"/>
  <c r="BN35" i="2"/>
  <c r="BN36" i="2"/>
  <c r="BN37" i="2"/>
  <c r="BN38" i="2"/>
  <c r="BN39" i="2"/>
  <c r="BN32" i="2"/>
  <c r="BU32" i="2" l="1"/>
  <c r="CB32" i="2"/>
  <c r="BV32" i="2"/>
  <c r="BY32" i="2"/>
  <c r="BD32" i="2"/>
  <c r="BD40" i="2" s="1"/>
  <c r="AP45" i="2" s="1"/>
  <c r="BY38" i="2"/>
  <c r="CB38" i="2"/>
  <c r="BY36" i="2"/>
  <c r="CB36" i="2"/>
  <c r="BY39" i="2"/>
  <c r="CB39" i="2"/>
  <c r="CB37" i="2"/>
  <c r="BY37" i="2"/>
  <c r="BY35" i="2"/>
  <c r="CB35" i="2"/>
  <c r="BN34" i="2"/>
  <c r="BU38" i="2"/>
  <c r="BV38" i="2"/>
  <c r="BV39" i="2"/>
  <c r="BU39" i="2"/>
  <c r="BV35" i="2"/>
  <c r="BU35" i="2"/>
  <c r="BU37" i="2"/>
  <c r="BV37" i="2"/>
  <c r="BU36" i="2"/>
  <c r="BV36" i="2"/>
  <c r="AP46" i="2" l="1"/>
  <c r="BW39" i="2"/>
  <c r="BZ39" i="2" s="1"/>
  <c r="CA39" i="2" s="1"/>
  <c r="CD39" i="2" s="1"/>
  <c r="BO39" i="2" s="1"/>
  <c r="AR39" i="2" s="1"/>
  <c r="BV33" i="2"/>
  <c r="CB33" i="2"/>
  <c r="BY33" i="2"/>
  <c r="BU34" i="2"/>
  <c r="CB34" i="2"/>
  <c r="BY34" i="2"/>
  <c r="BW38" i="2"/>
  <c r="BU33" i="2"/>
  <c r="BW36" i="2"/>
  <c r="BW37" i="2"/>
  <c r="BW32" i="2"/>
  <c r="CC32" i="2" s="1"/>
  <c r="BW35" i="2"/>
  <c r="BV34" i="2"/>
  <c r="CC39" i="2" l="1"/>
  <c r="AZ39" i="2"/>
  <c r="AQ39" i="2"/>
  <c r="BW34" i="2"/>
  <c r="CC34" i="2" s="1"/>
  <c r="BW33" i="2"/>
  <c r="CC33" i="2" s="1"/>
  <c r="CC37" i="2"/>
  <c r="BZ37" i="2"/>
  <c r="CA37" i="2" s="1"/>
  <c r="CD37" i="2" s="1"/>
  <c r="BO37" i="2" s="1"/>
  <c r="AR37" i="2" s="1"/>
  <c r="CC36" i="2"/>
  <c r="BZ36" i="2"/>
  <c r="CA36" i="2" s="1"/>
  <c r="CD36" i="2" s="1"/>
  <c r="BO36" i="2" s="1"/>
  <c r="AR36" i="2" s="1"/>
  <c r="BU40" i="2"/>
  <c r="BZ32" i="2"/>
  <c r="BZ38" i="2"/>
  <c r="CA38" i="2" s="1"/>
  <c r="CD38" i="2" s="1"/>
  <c r="BO38" i="2" s="1"/>
  <c r="AR38" i="2" s="1"/>
  <c r="CC38" i="2"/>
  <c r="CC35" i="2"/>
  <c r="BZ35" i="2"/>
  <c r="CA35" i="2" s="1"/>
  <c r="AO38" i="2"/>
  <c r="AP38" i="2"/>
  <c r="AV38" i="2" s="1"/>
  <c r="AO39" i="2"/>
  <c r="AP39" i="2"/>
  <c r="AV39" i="2" s="1"/>
  <c r="CA32" i="2" l="1"/>
  <c r="CD32" i="2" s="1"/>
  <c r="BO32" i="2" s="1"/>
  <c r="BZ34" i="2"/>
  <c r="CA34" i="2" s="1"/>
  <c r="CD34" i="2" s="1"/>
  <c r="BO34" i="2" s="1"/>
  <c r="AZ36" i="2"/>
  <c r="AQ36" i="2"/>
  <c r="AZ37" i="2"/>
  <c r="AQ37" i="2"/>
  <c r="AQ38" i="2"/>
  <c r="AZ38" i="2"/>
  <c r="BZ33" i="2"/>
  <c r="CA33" i="2" s="1"/>
  <c r="CD33" i="2" s="1"/>
  <c r="BO33" i="2" s="1"/>
  <c r="AQ33" i="2" s="1"/>
  <c r="CD35" i="2"/>
  <c r="BO35" i="2" s="1"/>
  <c r="AR35" i="2" s="1"/>
  <c r="AZ34" i="2" l="1"/>
  <c r="AR34" i="2"/>
  <c r="AZ32" i="2"/>
  <c r="AQ32" i="2"/>
  <c r="AR32" i="2"/>
  <c r="AR33" i="2"/>
  <c r="AQ34" i="2"/>
  <c r="AZ33" i="2"/>
  <c r="AZ35" i="2"/>
  <c r="AQ35" i="2"/>
  <c r="BH28" i="2"/>
  <c r="BH29" i="2"/>
  <c r="BH30" i="2"/>
  <c r="AP32" i="2"/>
  <c r="AO33" i="2"/>
  <c r="AP33" i="2"/>
  <c r="AO34" i="2"/>
  <c r="AP34" i="2"/>
  <c r="AO35" i="2"/>
  <c r="AP35" i="2"/>
  <c r="AO36" i="2"/>
  <c r="AP36" i="2"/>
  <c r="AV36" i="2" s="1"/>
  <c r="AO37" i="2"/>
  <c r="AP37" i="2"/>
  <c r="AV37" i="2" s="1"/>
  <c r="BJ28" i="2" l="1"/>
  <c r="AF45" i="2" s="1"/>
  <c r="AV33" i="2"/>
  <c r="AV32" i="2"/>
  <c r="AV35" i="2"/>
  <c r="BV40" i="2"/>
  <c r="BW40" i="2" s="1"/>
  <c r="BI28" i="2"/>
  <c r="AP40" i="2"/>
  <c r="X45" i="2" s="1"/>
  <c r="AO40" i="2"/>
  <c r="G23" i="2" s="1"/>
  <c r="AV34" i="2"/>
  <c r="AP44" i="2" l="1"/>
  <c r="P45" i="2"/>
  <c r="H45" i="2"/>
  <c r="AP48" i="2" l="1"/>
  <c r="AP47" i="2"/>
  <c r="AR40" i="2"/>
  <c r="AV40" i="2"/>
  <c r="AZ40" i="2"/>
  <c r="AH33" i="2" s="1"/>
  <c r="P43" i="2" l="1"/>
  <c r="AF46" i="2"/>
  <c r="H46" i="2"/>
  <c r="AF43" i="2"/>
  <c r="BF38" i="2"/>
  <c r="AH37" i="2" s="1"/>
  <c r="BF35" i="2"/>
  <c r="BF36" i="2"/>
  <c r="BF37" i="2"/>
  <c r="X46" i="2"/>
  <c r="X43" i="2"/>
  <c r="P46" i="2"/>
  <c r="H43" i="2"/>
  <c r="AF48" i="2" l="1"/>
  <c r="AF50" i="2" s="1"/>
  <c r="H48" i="2"/>
  <c r="H50" i="2" s="1"/>
  <c r="P48" i="2"/>
  <c r="P50" i="2" s="1"/>
  <c r="X48" i="2"/>
  <c r="X50" i="2" s="1"/>
  <c r="AG57" i="2" l="1"/>
  <c r="AG59" i="2" s="1"/>
</calcChain>
</file>

<file path=xl/sharedStrings.xml><?xml version="1.0" encoding="utf-8"?>
<sst xmlns="http://schemas.openxmlformats.org/spreadsheetml/2006/main" count="130" uniqueCount="111">
  <si>
    <t>所得割</t>
    <rPh sb="0" eb="2">
      <t>ショトク</t>
    </rPh>
    <rPh sb="2" eb="3">
      <t>ワリ</t>
    </rPh>
    <phoneticPr fontId="2"/>
  </si>
  <si>
    <t>資産割</t>
    <rPh sb="0" eb="2">
      <t>シサン</t>
    </rPh>
    <rPh sb="2" eb="3">
      <t>ワリ</t>
    </rPh>
    <phoneticPr fontId="2"/>
  </si>
  <si>
    <t>均等割</t>
    <rPh sb="0" eb="3">
      <t>キントウワリ</t>
    </rPh>
    <phoneticPr fontId="2"/>
  </si>
  <si>
    <t>平等割</t>
    <rPh sb="0" eb="2">
      <t>ビョウドウ</t>
    </rPh>
    <rPh sb="2" eb="3">
      <t>ワリ</t>
    </rPh>
    <phoneticPr fontId="2"/>
  </si>
  <si>
    <t>年齢</t>
    <rPh sb="0" eb="2">
      <t>ネンレイ</t>
    </rPh>
    <phoneticPr fontId="2"/>
  </si>
  <si>
    <t>給与収入</t>
    <rPh sb="0" eb="2">
      <t>キュウヨ</t>
    </rPh>
    <rPh sb="2" eb="4">
      <t>シュウニュウ</t>
    </rPh>
    <phoneticPr fontId="2"/>
  </si>
  <si>
    <t>その他の所得</t>
    <rPh sb="2" eb="3">
      <t>タ</t>
    </rPh>
    <rPh sb="4" eb="6">
      <t>ショトク</t>
    </rPh>
    <phoneticPr fontId="2"/>
  </si>
  <si>
    <t>計</t>
    <rPh sb="0" eb="1">
      <t>ケイ</t>
    </rPh>
    <phoneticPr fontId="2"/>
  </si>
  <si>
    <t>軽減判定</t>
    <rPh sb="0" eb="2">
      <t>ケイゲン</t>
    </rPh>
    <rPh sb="2" eb="4">
      <t>ハンテイ</t>
    </rPh>
    <phoneticPr fontId="2"/>
  </si>
  <si>
    <t>主</t>
    <rPh sb="0" eb="1">
      <t>ヌシ</t>
    </rPh>
    <phoneticPr fontId="2"/>
  </si>
  <si>
    <t>被保</t>
    <rPh sb="0" eb="1">
      <t>ヒ</t>
    </rPh>
    <rPh sb="1" eb="2">
      <t>ホ</t>
    </rPh>
    <phoneticPr fontId="2"/>
  </si>
  <si>
    <t>加入者</t>
    <rPh sb="0" eb="3">
      <t>カニュウシャ</t>
    </rPh>
    <phoneticPr fontId="2"/>
  </si>
  <si>
    <t>選択してください</t>
    <rPh sb="0" eb="2">
      <t>センタク</t>
    </rPh>
    <phoneticPr fontId="2"/>
  </si>
  <si>
    <t>(計算結果）</t>
    <rPh sb="1" eb="3">
      <t>ケイサン</t>
    </rPh>
    <rPh sb="3" eb="5">
      <t>ケッカ</t>
    </rPh>
    <phoneticPr fontId="2"/>
  </si>
  <si>
    <t>金額を入力してください（数字のみ）</t>
    <rPh sb="0" eb="2">
      <t>キンガク</t>
    </rPh>
    <rPh sb="3" eb="5">
      <t>ニュウリョク</t>
    </rPh>
    <rPh sb="12" eb="14">
      <t>スウジ</t>
    </rPh>
    <phoneticPr fontId="2"/>
  </si>
  <si>
    <t>年金計算</t>
    <rPh sb="0" eb="2">
      <t>ネンキン</t>
    </rPh>
    <rPh sb="2" eb="4">
      <t>ケイサン</t>
    </rPh>
    <phoneticPr fontId="2"/>
  </si>
  <si>
    <t>世帯主確認</t>
    <rPh sb="0" eb="3">
      <t>セタイヌシ</t>
    </rPh>
    <rPh sb="3" eb="5">
      <t>カクニン</t>
    </rPh>
    <phoneticPr fontId="2"/>
  </si>
  <si>
    <t>介護人数</t>
    <rPh sb="0" eb="2">
      <t>カイゴ</t>
    </rPh>
    <rPh sb="2" eb="4">
      <t>ニンズウ</t>
    </rPh>
    <phoneticPr fontId="2"/>
  </si>
  <si>
    <t>リスト</t>
    <phoneticPr fontId="2"/>
  </si>
  <si>
    <t>世帯主</t>
    <phoneticPr fontId="2"/>
  </si>
  <si>
    <t>擬制世帯主</t>
    <phoneticPr fontId="2"/>
  </si>
  <si>
    <t>世帯員</t>
    <phoneticPr fontId="2"/>
  </si>
  <si>
    <t>旧国保被保険者</t>
    <phoneticPr fontId="2"/>
  </si>
  <si>
    <t>旧国保</t>
    <rPh sb="0" eb="1">
      <t>キュウ</t>
    </rPh>
    <rPh sb="1" eb="3">
      <t>コクホ</t>
    </rPh>
    <phoneticPr fontId="2"/>
  </si>
  <si>
    <t>年度</t>
    <rPh sb="0" eb="2">
      <t>ネンド</t>
    </rPh>
    <phoneticPr fontId="2"/>
  </si>
  <si>
    <t>医療分</t>
    <rPh sb="0" eb="2">
      <t>イリョウ</t>
    </rPh>
    <rPh sb="2" eb="3">
      <t>ブン</t>
    </rPh>
    <phoneticPr fontId="2"/>
  </si>
  <si>
    <t>所得割</t>
    <rPh sb="0" eb="3">
      <t>ショトクワリ</t>
    </rPh>
    <phoneticPr fontId="2"/>
  </si>
  <si>
    <t>介護分</t>
    <rPh sb="0" eb="2">
      <t>カイゴ</t>
    </rPh>
    <rPh sb="2" eb="3">
      <t>ブン</t>
    </rPh>
    <phoneticPr fontId="2"/>
  </si>
  <si>
    <t>支援金分</t>
    <rPh sb="0" eb="2">
      <t>シエン</t>
    </rPh>
    <rPh sb="2" eb="4">
      <t>キンブン</t>
    </rPh>
    <phoneticPr fontId="2"/>
  </si>
  <si>
    <t>下の入力表の必要項目を入力すると、</t>
    <phoneticPr fontId="2"/>
  </si>
  <si>
    <r>
      <t>加入者の給与収入、年金収入、その他の所得を入力</t>
    </r>
    <r>
      <rPr>
        <sz val="11"/>
        <rFont val="ＭＳ Ｐゴシック"/>
        <family val="3"/>
        <charset val="128"/>
      </rPr>
      <t>（</t>
    </r>
    <r>
      <rPr>
        <b/>
        <sz val="11"/>
        <rFont val="ＭＳ Ｐゴシック"/>
        <family val="3"/>
        <charset val="128"/>
      </rPr>
      <t/>
    </r>
    <rPh sb="0" eb="3">
      <t>カニュウシャ</t>
    </rPh>
    <rPh sb="4" eb="6">
      <t>キュウヨ</t>
    </rPh>
    <rPh sb="6" eb="8">
      <t>シュウニュウ</t>
    </rPh>
    <rPh sb="9" eb="11">
      <t>ネンキン</t>
    </rPh>
    <rPh sb="11" eb="13">
      <t>シュウニュウ</t>
    </rPh>
    <rPh sb="16" eb="17">
      <t>タ</t>
    </rPh>
    <rPh sb="18" eb="20">
      <t>ショトク</t>
    </rPh>
    <rPh sb="21" eb="23">
      <t>ニュウリョク</t>
    </rPh>
    <phoneticPr fontId="2"/>
  </si>
  <si>
    <t>基礎控除</t>
    <rPh sb="0" eb="4">
      <t>キソコウジョ</t>
    </rPh>
    <phoneticPr fontId="2"/>
  </si>
  <si>
    <t>２割軽減</t>
    <rPh sb="1" eb="2">
      <t>ワリ</t>
    </rPh>
    <rPh sb="2" eb="4">
      <t>ケイゲン</t>
    </rPh>
    <phoneticPr fontId="2"/>
  </si>
  <si>
    <t>５割軽減</t>
    <rPh sb="1" eb="2">
      <t>ワリ</t>
    </rPh>
    <rPh sb="2" eb="4">
      <t>ケイゲン</t>
    </rPh>
    <phoneticPr fontId="2"/>
  </si>
  <si>
    <t>限度額</t>
    <rPh sb="0" eb="3">
      <t>ゲンドガク</t>
    </rPh>
    <phoneticPr fontId="2"/>
  </si>
  <si>
    <t>支援金分</t>
    <rPh sb="0" eb="2">
      <t>シエン</t>
    </rPh>
    <rPh sb="2" eb="3">
      <t>カネ</t>
    </rPh>
    <rPh sb="3" eb="4">
      <t>ブン</t>
    </rPh>
    <phoneticPr fontId="2"/>
  </si>
  <si>
    <t>%</t>
    <phoneticPr fontId="2"/>
  </si>
  <si>
    <t>年間保険税額（概算）</t>
    <rPh sb="0" eb="2">
      <t>ネンカン</t>
    </rPh>
    <rPh sb="2" eb="5">
      <t>ホケンゼイ</t>
    </rPh>
    <rPh sb="5" eb="6">
      <t>ガク</t>
    </rPh>
    <rPh sb="7" eb="9">
      <t>ガイサン</t>
    </rPh>
    <phoneticPr fontId="2"/>
  </si>
  <si>
    <t>被保険者数</t>
    <rPh sb="0" eb="4">
      <t>ヒホケンシャ</t>
    </rPh>
    <rPh sb="4" eb="5">
      <t>スウ</t>
    </rPh>
    <phoneticPr fontId="2"/>
  </si>
  <si>
    <t>区分</t>
    <rPh sb="0" eb="2">
      <t>クブン</t>
    </rPh>
    <phoneticPr fontId="2"/>
  </si>
  <si>
    <t>所得割率(%)</t>
    <rPh sb="0" eb="2">
      <t>ショトク</t>
    </rPh>
    <rPh sb="2" eb="3">
      <t>ワ</t>
    </rPh>
    <rPh sb="3" eb="4">
      <t>リツ</t>
    </rPh>
    <phoneticPr fontId="2"/>
  </si>
  <si>
    <t>均等割額(円)</t>
    <rPh sb="0" eb="3">
      <t>キントウワ</t>
    </rPh>
    <rPh sb="3" eb="4">
      <t>ガク</t>
    </rPh>
    <rPh sb="5" eb="6">
      <t>エン</t>
    </rPh>
    <phoneticPr fontId="2"/>
  </si>
  <si>
    <t>所得割対象額</t>
    <rPh sb="0" eb="3">
      <t>ショトクワリ</t>
    </rPh>
    <rPh sb="3" eb="5">
      <t>タイショウ</t>
    </rPh>
    <rPh sb="5" eb="6">
      <t>ガク</t>
    </rPh>
    <phoneticPr fontId="2"/>
  </si>
  <si>
    <t>介護分所得割対象所得</t>
    <rPh sb="0" eb="2">
      <t>カイゴ</t>
    </rPh>
    <rPh sb="2" eb="3">
      <t>ブン</t>
    </rPh>
    <rPh sb="3" eb="6">
      <t>ショトクワリ</t>
    </rPh>
    <rPh sb="6" eb="8">
      <t>タイショウ</t>
    </rPh>
    <rPh sb="8" eb="10">
      <t>ショトク</t>
    </rPh>
    <phoneticPr fontId="2"/>
  </si>
  <si>
    <t>所得割対象
所得</t>
    <rPh sb="0" eb="3">
      <t>ショトクワリ</t>
    </rPh>
    <rPh sb="3" eb="5">
      <t>タイショウ</t>
    </rPh>
    <rPh sb="6" eb="8">
      <t>ショトク</t>
    </rPh>
    <phoneticPr fontId="2"/>
  </si>
  <si>
    <t>６５～７４歳</t>
  </si>
  <si>
    <t>４０～６４歳</t>
  </si>
  <si>
    <t>０～３９歳</t>
  </si>
  <si>
    <t>の飯能市国民健康保険税が試算できます。</t>
    <rPh sb="12" eb="14">
      <t>シサン</t>
    </rPh>
    <phoneticPr fontId="2"/>
  </si>
  <si>
    <t>給与所得計算</t>
    <rPh sb="0" eb="2">
      <t>キュウヨ</t>
    </rPh>
    <rPh sb="2" eb="4">
      <t>ショトク</t>
    </rPh>
    <rPh sb="4" eb="6">
      <t>ケイサン</t>
    </rPh>
    <phoneticPr fontId="2"/>
  </si>
  <si>
    <t>その他総所得</t>
    <rPh sb="2" eb="3">
      <t>タ</t>
    </rPh>
    <rPh sb="3" eb="4">
      <t>ソウ</t>
    </rPh>
    <rPh sb="4" eb="6">
      <t>ショトク</t>
    </rPh>
    <phoneticPr fontId="2"/>
  </si>
  <si>
    <t>~64収入</t>
    <rPh sb="3" eb="5">
      <t>シュウニュウ</t>
    </rPh>
    <phoneticPr fontId="2"/>
  </si>
  <si>
    <t>65~収入</t>
    <rPh sb="3" eb="5">
      <t>シュウニュウ</t>
    </rPh>
    <phoneticPr fontId="2"/>
  </si>
  <si>
    <t>年金所得</t>
    <rPh sb="0" eb="2">
      <t>ネンキン</t>
    </rPh>
    <rPh sb="2" eb="4">
      <t>ショトク</t>
    </rPh>
    <phoneticPr fontId="2"/>
  </si>
  <si>
    <t>給ある</t>
    <rPh sb="0" eb="1">
      <t>キュウ</t>
    </rPh>
    <phoneticPr fontId="2"/>
  </si>
  <si>
    <t>年ある</t>
    <rPh sb="0" eb="1">
      <t>ネン</t>
    </rPh>
    <phoneticPr fontId="2"/>
  </si>
  <si>
    <t>給年ある</t>
    <rPh sb="0" eb="1">
      <t>キュウ</t>
    </rPh>
    <rPh sb="1" eb="2">
      <t>ネン</t>
    </rPh>
    <phoneticPr fontId="2"/>
  </si>
  <si>
    <t>給与</t>
    <rPh sb="0" eb="2">
      <t>キュウヨ</t>
    </rPh>
    <phoneticPr fontId="2"/>
  </si>
  <si>
    <t>年金</t>
    <rPh sb="0" eb="2">
      <t>ネンキン</t>
    </rPh>
    <phoneticPr fontId="2"/>
  </si>
  <si>
    <t>調整控除額</t>
    <rPh sb="0" eb="2">
      <t>チョウセイ</t>
    </rPh>
    <rPh sb="2" eb="4">
      <t>コウジョ</t>
    </rPh>
    <rPh sb="4" eb="5">
      <t>ガク</t>
    </rPh>
    <phoneticPr fontId="2"/>
  </si>
  <si>
    <t>所得金額調整控除計算</t>
    <rPh sb="0" eb="2">
      <t>ショトク</t>
    </rPh>
    <rPh sb="2" eb="4">
      <t>キンガク</t>
    </rPh>
    <rPh sb="4" eb="6">
      <t>チョウセイ</t>
    </rPh>
    <rPh sb="6" eb="8">
      <t>コウジョ</t>
    </rPh>
    <rPh sb="8" eb="10">
      <t>ケイサン</t>
    </rPh>
    <phoneticPr fontId="2"/>
  </si>
  <si>
    <t>所得金額調整控除後給与所得金額</t>
    <rPh sb="0" eb="2">
      <t>ショトク</t>
    </rPh>
    <rPh sb="2" eb="4">
      <t>キンガク</t>
    </rPh>
    <rPh sb="4" eb="6">
      <t>チョウセイ</t>
    </rPh>
    <rPh sb="6" eb="8">
      <t>コウジョ</t>
    </rPh>
    <rPh sb="8" eb="9">
      <t>ゴ</t>
    </rPh>
    <rPh sb="9" eb="11">
      <t>キュウヨ</t>
    </rPh>
    <rPh sb="11" eb="13">
      <t>ショトク</t>
    </rPh>
    <rPh sb="13" eb="15">
      <t>キンガク</t>
    </rPh>
    <phoneticPr fontId="2"/>
  </si>
  <si>
    <t>~65所得</t>
    <rPh sb="3" eb="5">
      <t>ショトク</t>
    </rPh>
    <phoneticPr fontId="2"/>
  </si>
  <si>
    <t>65~所得</t>
    <rPh sb="3" eb="5">
      <t>ショトク</t>
    </rPh>
    <phoneticPr fontId="2"/>
  </si>
  <si>
    <t>総所得金額等</t>
    <rPh sb="0" eb="3">
      <t>ソウショトク</t>
    </rPh>
    <rPh sb="3" eb="5">
      <t>キンガク</t>
    </rPh>
    <rPh sb="5" eb="6">
      <t>トウ</t>
    </rPh>
    <phoneticPr fontId="2"/>
  </si>
  <si>
    <t>軽減判定用
給与フラグ</t>
    <rPh sb="0" eb="2">
      <t>ケイゲン</t>
    </rPh>
    <rPh sb="2" eb="4">
      <t>ハンテイ</t>
    </rPh>
    <rPh sb="4" eb="5">
      <t>ヨウ</t>
    </rPh>
    <rPh sb="6" eb="8">
      <t>キュウヨ</t>
    </rPh>
    <phoneticPr fontId="2"/>
  </si>
  <si>
    <t>軽減判定用
年金フラグ</t>
    <rPh sb="0" eb="2">
      <t>ケイゲン</t>
    </rPh>
    <rPh sb="2" eb="4">
      <t>ハンテイ</t>
    </rPh>
    <rPh sb="4" eb="5">
      <t>ヨウ</t>
    </rPh>
    <rPh sb="6" eb="8">
      <t>ネンキン</t>
    </rPh>
    <phoneticPr fontId="2"/>
  </si>
  <si>
    <t>軽減判定用
フラグ</t>
    <rPh sb="0" eb="2">
      <t>ケイゲン</t>
    </rPh>
    <rPh sb="2" eb="4">
      <t>ハンテイ</t>
    </rPh>
    <rPh sb="4" eb="5">
      <t>ヨウ</t>
    </rPh>
    <phoneticPr fontId="2"/>
  </si>
  <si>
    <t>7割</t>
    <rPh sb="1" eb="2">
      <t>ワリ</t>
    </rPh>
    <phoneticPr fontId="2"/>
  </si>
  <si>
    <t>5割</t>
    <rPh sb="1" eb="2">
      <t>ワリ</t>
    </rPh>
    <phoneticPr fontId="2"/>
  </si>
  <si>
    <t>2割</t>
    <rPh sb="1" eb="2">
      <t>ワリ</t>
    </rPh>
    <phoneticPr fontId="2"/>
  </si>
  <si>
    <t>被保険者数</t>
    <rPh sb="0" eb="4">
      <t>ヒホケンシャ</t>
    </rPh>
    <rPh sb="4" eb="5">
      <t>スウ</t>
    </rPh>
    <phoneticPr fontId="2"/>
  </si>
  <si>
    <t>給与所得者等の数</t>
    <rPh sb="0" eb="2">
      <t>キュウヨ</t>
    </rPh>
    <rPh sb="2" eb="5">
      <t>ショトクシャ</t>
    </rPh>
    <rPh sb="5" eb="6">
      <t>トウ</t>
    </rPh>
    <rPh sb="7" eb="8">
      <t>カズ</t>
    </rPh>
    <phoneticPr fontId="2"/>
  </si>
  <si>
    <t>軽減基準所得</t>
    <rPh sb="0" eb="2">
      <t>ケイゲン</t>
    </rPh>
    <rPh sb="2" eb="4">
      <t>キジュン</t>
    </rPh>
    <rPh sb="4" eb="6">
      <t>ショトク</t>
    </rPh>
    <phoneticPr fontId="2"/>
  </si>
  <si>
    <t>賦課限度額(円)</t>
    <rPh sb="0" eb="2">
      <t>フカ</t>
    </rPh>
    <rPh sb="2" eb="5">
      <t>ゲンドガク</t>
    </rPh>
    <rPh sb="6" eb="7">
      <t>エン</t>
    </rPh>
    <phoneticPr fontId="2"/>
  </si>
  <si>
    <r>
      <t>世帯主(擬制世帯主含む)と加入者の年齢を選択</t>
    </r>
    <r>
      <rPr>
        <sz val="11"/>
        <rFont val="ＭＳ Ｐゴシック"/>
        <family val="3"/>
        <charset val="128"/>
      </rPr>
      <t>。</t>
    </r>
    <r>
      <rPr>
        <sz val="11"/>
        <color indexed="10"/>
        <rFont val="ＭＳ Ｐゴシック"/>
        <family val="3"/>
        <charset val="128"/>
      </rPr>
      <t>（１月１日現在の年齢を選択してください）</t>
    </r>
    <rPh sb="0" eb="3">
      <t>セタイヌシ</t>
    </rPh>
    <rPh sb="4" eb="6">
      <t>ギセイ</t>
    </rPh>
    <rPh sb="6" eb="9">
      <t>セタイヌシ</t>
    </rPh>
    <rPh sb="9" eb="10">
      <t>フク</t>
    </rPh>
    <rPh sb="13" eb="16">
      <t>カニュウシャ</t>
    </rPh>
    <rPh sb="17" eb="19">
      <t>ネンレイ</t>
    </rPh>
    <rPh sb="20" eb="22">
      <t>センタク</t>
    </rPh>
    <rPh sb="25" eb="26">
      <t>ガツ</t>
    </rPh>
    <rPh sb="27" eb="28">
      <t>ヒ</t>
    </rPh>
    <rPh sb="28" eb="30">
      <t>ゲンザイ</t>
    </rPh>
    <rPh sb="31" eb="33">
      <t>ネンレイ</t>
    </rPh>
    <rPh sb="34" eb="36">
      <t>センタク</t>
    </rPh>
    <phoneticPr fontId="2"/>
  </si>
  <si>
    <t>軽減判定用
所得</t>
    <rPh sb="0" eb="2">
      <t>ケイゲン</t>
    </rPh>
    <rPh sb="2" eb="4">
      <t>ハンテイ</t>
    </rPh>
    <rPh sb="4" eb="5">
      <t>ヨウ</t>
    </rPh>
    <rPh sb="6" eb="8">
      <t>ショトク</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</si>
  <si>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</si>
  <si>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</si>
  <si>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</si>
  <si>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</si>
  <si>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</si>
  <si>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</si>
  <si>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</si>
  <si>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</si>
  <si>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次の入力手順の１～４に従って、各項目を入力してください。</t>
    <rPh sb="0" eb="1">
      <t>ツギ</t>
    </rPh>
    <rPh sb="2" eb="4">
      <t>ニュウリョク</t>
    </rPh>
    <rPh sb="4" eb="6">
      <t>テジュン</t>
    </rPh>
    <rPh sb="11" eb="12">
      <t>シタガ</t>
    </rPh>
    <rPh sb="15" eb="16">
      <t>カク</t>
    </rPh>
    <rPh sb="16" eb="18">
      <t>コウモク</t>
    </rPh>
    <rPh sb="19" eb="21">
      <t>ニュウリョク</t>
    </rPh>
    <phoneticPr fontId="2"/>
  </si>
  <si>
    <t>医療保険分</t>
    <rPh sb="0" eb="2">
      <t>イリョウ</t>
    </rPh>
    <rPh sb="2" eb="4">
      <t>ホケン</t>
    </rPh>
    <rPh sb="4" eb="5">
      <t>ブン</t>
    </rPh>
    <phoneticPr fontId="2"/>
  </si>
  <si>
    <t>後期高齢者支援金分</t>
    <rPh sb="0" eb="2">
      <t>コウキ</t>
    </rPh>
    <rPh sb="2" eb="5">
      <t>コウレイシャ</t>
    </rPh>
    <rPh sb="5" eb="7">
      <t>シエン</t>
    </rPh>
    <rPh sb="7" eb="8">
      <t>キン</t>
    </rPh>
    <rPh sb="8" eb="9">
      <t>ブン</t>
    </rPh>
    <phoneticPr fontId="2"/>
  </si>
  <si>
    <t>介護保険分
(40歳から64歳)</t>
    <rPh sb="0" eb="2">
      <t>カイゴ</t>
    </rPh>
    <rPh sb="2" eb="4">
      <t>ホケン</t>
    </rPh>
    <rPh sb="4" eb="5">
      <t>ブン</t>
    </rPh>
    <rPh sb="9" eb="10">
      <t>サイ</t>
    </rPh>
    <rPh sb="14" eb="15">
      <t>サイ</t>
    </rPh>
    <phoneticPr fontId="2"/>
  </si>
  <si>
    <t>あくまでも概算となりますので、実際の税額とは異なる場合もあります。</t>
    <rPh sb="5" eb="7">
      <t>ガイサン</t>
    </rPh>
    <rPh sb="15" eb="17">
      <t>ジッサイ</t>
    </rPh>
    <rPh sb="18" eb="20">
      <t>ゼイガク</t>
    </rPh>
    <rPh sb="22" eb="23">
      <t>コト</t>
    </rPh>
    <rPh sb="25" eb="27">
      <t>バアイ</t>
    </rPh>
    <phoneticPr fontId="2"/>
  </si>
  <si>
    <r>
      <t xml:space="preserve">軽減判定区分
</t>
    </r>
    <r>
      <rPr>
        <sz val="8"/>
        <rFont val="ＭＳ Ｐゴシック"/>
        <family val="3"/>
        <charset val="128"/>
      </rPr>
      <t>(均等割)</t>
    </r>
    <rPh sb="0" eb="2">
      <t>ケイゲン</t>
    </rPh>
    <rPh sb="2" eb="4">
      <t>ハンテイ</t>
    </rPh>
    <rPh sb="4" eb="6">
      <t>クブン</t>
    </rPh>
    <rPh sb="8" eb="10">
      <t>キントウ</t>
    </rPh>
    <rPh sb="10" eb="11">
      <t>ワ</t>
    </rPh>
    <phoneticPr fontId="2"/>
  </si>
  <si>
    <t>子ども・子育て支援金分</t>
    <rPh sb="0" eb="1">
      <t>コ</t>
    </rPh>
    <rPh sb="4" eb="6">
      <t>コソダ</t>
    </rPh>
    <rPh sb="7" eb="10">
      <t>シエンキン</t>
    </rPh>
    <rPh sb="10" eb="11">
      <t>ブン</t>
    </rPh>
    <phoneticPr fontId="2"/>
  </si>
  <si>
    <t>子育て分</t>
    <rPh sb="0" eb="2">
      <t>コソダ</t>
    </rPh>
    <rPh sb="3" eb="4">
      <t>ブン</t>
    </rPh>
    <phoneticPr fontId="2"/>
  </si>
  <si>
    <t>子ども・子育て
支援金分</t>
    <rPh sb="0" eb="1">
      <t>コ</t>
    </rPh>
    <rPh sb="4" eb="6">
      <t>コソダ</t>
    </rPh>
    <rPh sb="8" eb="12">
      <t>シエンキンブン</t>
    </rPh>
    <phoneticPr fontId="2"/>
  </si>
  <si>
    <t>令和8年度 税率</t>
    <rPh sb="0" eb="1">
      <t>レイ</t>
    </rPh>
    <rPh sb="1" eb="2">
      <t>ワ</t>
    </rPh>
    <rPh sb="3" eb="5">
      <t>ネンド</t>
    </rPh>
    <rPh sb="6" eb="8">
      <t>ゼイリツ</t>
    </rPh>
    <phoneticPr fontId="2"/>
  </si>
  <si>
    <t>軽減基準所得</t>
  </si>
  <si>
    <t>月保険税額（概算）</t>
    <rPh sb="0" eb="1">
      <t>ツキ</t>
    </rPh>
    <rPh sb="1" eb="3">
      <t>ホケン</t>
    </rPh>
    <rPh sb="3" eb="4">
      <t>ゼイ</t>
    </rPh>
    <rPh sb="4" eb="5">
      <t>ガク</t>
    </rPh>
    <rPh sb="6" eb="8">
      <t>ガイサン</t>
    </rPh>
    <phoneticPr fontId="2"/>
  </si>
  <si>
    <t>国民健康保険税は世帯ごとに計算され、世帯主が納税義務者となります。</t>
    <rPh sb="0" eb="2">
      <t>コクミン</t>
    </rPh>
    <rPh sb="2" eb="4">
      <t>ケンコウ</t>
    </rPh>
    <rPh sb="4" eb="6">
      <t>ホケン</t>
    </rPh>
    <rPh sb="6" eb="7">
      <t>ゼイ</t>
    </rPh>
    <rPh sb="8" eb="10">
      <t>セタイ</t>
    </rPh>
    <rPh sb="13" eb="15">
      <t>ケイサン</t>
    </rPh>
    <rPh sb="18" eb="21">
      <t>セタイヌシ</t>
    </rPh>
    <rPh sb="22" eb="24">
      <t>ノウゼイ</t>
    </rPh>
    <rPh sb="24" eb="27">
      <t>ギムシャ</t>
    </rPh>
    <phoneticPr fontId="2"/>
  </si>
  <si>
    <t>未就学児に係る均等割額軽減については試算に含まれておりません。</t>
    <phoneticPr fontId="2"/>
  </si>
  <si>
    <t>産前産後期間相当分の免除については試算に含まれておりません。</t>
    <rPh sb="4" eb="6">
      <t>キカン</t>
    </rPh>
    <rPh sb="6" eb="9">
      <t>ソウトウブン</t>
    </rPh>
    <rPh sb="10" eb="12">
      <t>メンジョ</t>
    </rPh>
    <phoneticPr fontId="2"/>
  </si>
  <si>
    <t>給与収入が851万円以上の者に係る、扶養親族・特別障害者を有する者等の所得金額調整控除は試算の対象外です。</t>
    <rPh sb="0" eb="2">
      <t>キュウヨ</t>
    </rPh>
    <rPh sb="2" eb="4">
      <t>シュウニュウ</t>
    </rPh>
    <rPh sb="8" eb="9">
      <t>マン</t>
    </rPh>
    <rPh sb="9" eb="10">
      <t>エン</t>
    </rPh>
    <rPh sb="10" eb="12">
      <t>イジョウ</t>
    </rPh>
    <rPh sb="13" eb="14">
      <t>モノ</t>
    </rPh>
    <rPh sb="15" eb="16">
      <t>カカ</t>
    </rPh>
    <rPh sb="18" eb="20">
      <t>フヨウ</t>
    </rPh>
    <rPh sb="20" eb="22">
      <t>シンゾク</t>
    </rPh>
    <rPh sb="23" eb="25">
      <t>トクベツ</t>
    </rPh>
    <rPh sb="25" eb="28">
      <t>ショウガイシャ</t>
    </rPh>
    <rPh sb="29" eb="30">
      <t>ユウ</t>
    </rPh>
    <rPh sb="32" eb="33">
      <t>モノ</t>
    </rPh>
    <rPh sb="33" eb="34">
      <t>トウ</t>
    </rPh>
    <rPh sb="35" eb="37">
      <t>ショトク</t>
    </rPh>
    <rPh sb="37" eb="39">
      <t>キンガク</t>
    </rPh>
    <rPh sb="39" eb="41">
      <t>チョウセイ</t>
    </rPh>
    <rPh sb="41" eb="43">
      <t>コウジョ</t>
    </rPh>
    <phoneticPr fontId="2"/>
  </si>
  <si>
    <r>
      <t>この試算表は、</t>
    </r>
    <r>
      <rPr>
        <b/>
        <sz val="11"/>
        <rFont val="ＭＳ Ｐゴシック"/>
        <family val="3"/>
        <charset val="128"/>
      </rPr>
      <t>加入者全員が1年間加入</t>
    </r>
    <r>
      <rPr>
        <sz val="11"/>
        <rFont val="ＭＳ Ｐゴシック"/>
        <family val="3"/>
        <charset val="128"/>
      </rPr>
      <t>するものとして計算されます。</t>
    </r>
    <phoneticPr fontId="2"/>
  </si>
  <si>
    <t>擬制世帯主の収入・所得も入力してください。</t>
    <rPh sb="2" eb="4">
      <t>セタイ</t>
    </rPh>
    <rPh sb="4" eb="5">
      <t>ヌシ</t>
    </rPh>
    <phoneticPr fontId="2"/>
  </si>
  <si>
    <t>の収入・所得   ）。</t>
    <phoneticPr fontId="2"/>
  </si>
  <si>
    <r>
      <t>加入者を選択</t>
    </r>
    <r>
      <rPr>
        <sz val="11"/>
        <rFont val="ＭＳ Ｐゴシック"/>
        <family val="3"/>
        <charset val="128"/>
      </rPr>
      <t xml:space="preserve">。
</t>
    </r>
    <rPh sb="0" eb="3">
      <t>カニュウシャ</t>
    </rPh>
    <rPh sb="4" eb="6">
      <t>センタク</t>
    </rPh>
    <phoneticPr fontId="2"/>
  </si>
  <si>
    <t>②～⑧の列に加入される方の数だけ＝世帯員を選択。(世帯主以外)</t>
  </si>
  <si>
    <t>※収入のない方も加入者と年齢の欄は選択してください。</t>
  </si>
  <si>
    <t>①の列に世帯主が加入する場合＝世帯主、世帯主が加入しない場合＝擬制世帯主を選択。</t>
    <phoneticPr fontId="2"/>
  </si>
  <si>
    <t>～550,999</t>
    <phoneticPr fontId="2"/>
  </si>
  <si>
    <t>18歳未満の子ども・子育て支援金分に係る均等割額免除については試算に含まれておりません。</t>
    <rPh sb="2" eb="3">
      <t>サイ</t>
    </rPh>
    <rPh sb="3" eb="5">
      <t>ミマン</t>
    </rPh>
    <rPh sb="6" eb="7">
      <t>コ</t>
    </rPh>
    <rPh sb="10" eb="12">
      <t>コソダ</t>
    </rPh>
    <rPh sb="13" eb="16">
      <t>シエンキン</t>
    </rPh>
    <rPh sb="16" eb="17">
      <t>ブン</t>
    </rPh>
    <rPh sb="24" eb="26">
      <t>メンジョ</t>
    </rPh>
    <phoneticPr fontId="2"/>
  </si>
  <si>
    <t>公的年金収入</t>
    <rPh sb="0" eb="2">
      <t>コウテキ</t>
    </rPh>
    <rPh sb="2" eb="4">
      <t>ネンキン</t>
    </rPh>
    <rPh sb="4" eb="6">
      <t>シュウニュウ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</si>
</sst>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_);[Red]\(#,##0.00\)"/>
  </numFmts>
  <fonts count="16"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1"/>
      <color indexed="10"/>
      <name val="ＭＳ Ｐゴシック"/>
      <family val="3"/>
      <charset val="128"/>
    </font>
    <font>
      <b/>
      <sz val="12"/>
      <name val="ＭＳ Ｐゴシック"/>
      <family val="3"/>
      <charset val="128"/>
    </font>
    <font>
      <sz val="14"/>
      <color indexed="10"/>
      <name val="HGS創英角ｺﾞｼｯｸUB"/>
      <family val="3"/>
      <charset val="128"/>
    </font>
    <font>
      <sz val="11"/>
      <color indexed="8"/>
      <name val="ＭＳ Ｐゴシック"/>
      <family val="3"/>
      <charset val="128"/>
    </font>
    <font>
      <sz val="10"/>
      <color indexed="8"/>
      <name val="ＭＳ Ｐゴシック"/>
      <family val="3"/>
      <charset val="128"/>
    </font>
    <font>
      <b/>
      <sz val="14"/>
      <name val="HGSｺﾞｼｯｸE"/>
      <family val="3"/>
      <charset val="128"/>
    </font>
    <font>
      <b/>
      <sz val="10"/>
      <name val="ＭＳ Ｐゴシック"/>
      <family val="3"/>
      <charset val="128"/>
    </font>
    <font>
      <b/>
      <sz val="8"/>
      <name val="ＭＳ Ｐゴシック"/>
      <family val="3"/>
      <charset val="128"/>
    </font>
    <font>
      <sz val="8"/>
      <name val="ＭＳ Ｐゴシック"/>
      <family val="3"/>
      <charset val="128"/>
    </font>
    <font>
      <sz val="10"/>
      <name val="ＭＳ Ｐゴシック"/>
      <family val="3"/>
      <charset val="128"/>
    </font>
    <font>
      <sz val="14"/>
      <name val="ＭＳ Ｐゴシック"/>
      <family val="3"/>
      <charset val="128"/>
    </font>
    <font>
      <b/>
      <sz val="15"/>
      <name val="ＭＳ Ｐゴシック"/>
      <family val="3"/>
      <charset val="128"/>
    </font>
  </fonts>
  <fills count="2">
    <fill>
      <patternFill patternType="none"/>
    </fill>
    <fill>
      <patternFill patternType="gray125"/>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double">
        <color indexed="64"/>
      </left>
      <right style="double">
        <color indexed="64"/>
      </right>
      <top style="double">
        <color indexed="64"/>
      </top>
      <bottom style="double">
        <color indexed="64"/>
      </bottom>
      <diagonal style="thin">
        <color indexed="64"/>
      </diagonal>
    </border>
    <border diagonalUp="1">
      <left style="double">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double">
        <color indexed="64"/>
      </right>
      <top style="double">
        <color indexed="64"/>
      </top>
      <bottom style="double">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double">
        <color indexed="64"/>
      </right>
      <top style="thin">
        <color indexed="64"/>
      </top>
      <bottom style="thin">
        <color indexed="64"/>
      </bottom>
      <diagonal style="thin">
        <color indexed="64"/>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thin">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290">
    <xf numFmtId="0" fontId="0" fillId="0" borderId="0" xfId="0"/>
    <xf numFmtId="0" fontId="7" fillId="0" borderId="1" xfId="0" applyFont="1" applyFill="1" applyBorder="1" applyProtection="1">
      <protection hidden="1"/>
    </xf>
    <xf numFmtId="0" fontId="0" fillId="0" borderId="0" xfId="0" applyFill="1" applyAlignment="1"/>
    <xf numFmtId="0" fontId="0" fillId="0" borderId="0" xfId="0" applyFill="1"/>
    <xf numFmtId="0" fontId="7" fillId="0" borderId="0" xfId="0" applyFont="1" applyFill="1"/>
    <xf numFmtId="0" fontId="7" fillId="0" borderId="0" xfId="0" applyFont="1" applyFill="1" applyProtection="1">
      <protection hidden="1"/>
    </xf>
    <xf numFmtId="0" fontId="0" fillId="0" borderId="0" xfId="0" applyFill="1" applyAlignment="1">
      <alignment vertical="top" wrapText="1"/>
    </xf>
    <xf numFmtId="0" fontId="6" fillId="0" borderId="0" xfId="0" applyFont="1" applyFill="1" applyBorder="1"/>
    <xf numFmtId="0" fontId="0" fillId="0" borderId="0" xfId="0" applyFill="1" applyBorder="1"/>
    <xf numFmtId="0" fontId="0" fillId="0" borderId="0" xfId="0" applyFill="1" applyBorder="1" applyAlignment="1"/>
    <xf numFmtId="0" fontId="4" fillId="0" borderId="0" xfId="0" applyFont="1" applyFill="1" applyBorder="1" applyAlignment="1"/>
    <xf numFmtId="0" fontId="7" fillId="0" borderId="0" xfId="0" applyFont="1" applyFill="1" applyAlignment="1" applyProtection="1">
      <alignment horizontal="center"/>
      <protection hidden="1"/>
    </xf>
    <xf numFmtId="0" fontId="7" fillId="0" borderId="1" xfId="0" applyFont="1" applyFill="1" applyBorder="1" applyAlignment="1" applyProtection="1">
      <protection hidden="1"/>
    </xf>
    <xf numFmtId="0" fontId="7" fillId="0" borderId="2" xfId="0" applyFont="1" applyFill="1" applyBorder="1" applyAlignment="1" applyProtection="1">
      <alignment horizontal="center"/>
      <protection hidden="1"/>
    </xf>
    <xf numFmtId="0" fontId="0" fillId="0" borderId="3" xfId="0" applyFill="1" applyBorder="1" applyAlignment="1">
      <alignment horizontal="center" vertical="center" wrapText="1"/>
    </xf>
    <xf numFmtId="0" fontId="0" fillId="0" borderId="3" xfId="0" applyFill="1" applyBorder="1" applyAlignment="1">
      <alignment horizontal="center" vertical="center"/>
    </xf>
    <xf numFmtId="0" fontId="7" fillId="0" borderId="4" xfId="0" applyFont="1" applyFill="1" applyBorder="1" applyAlignment="1" applyProtection="1">
      <alignment horizontal="center"/>
      <protection hidden="1"/>
    </xf>
    <xf numFmtId="0" fontId="7" fillId="0" borderId="5" xfId="0" applyFont="1" applyFill="1" applyBorder="1" applyAlignment="1" applyProtection="1">
      <alignment horizontal="center"/>
      <protection hidden="1"/>
    </xf>
    <xf numFmtId="0" fontId="7" fillId="0" borderId="0" xfId="0" applyFont="1" applyFill="1" applyBorder="1" applyProtection="1">
      <protection hidden="1"/>
    </xf>
    <xf numFmtId="0" fontId="8" fillId="0" borderId="0" xfId="1" applyFont="1" applyFill="1" applyProtection="1">
      <alignment vertical="center"/>
      <protection hidden="1"/>
    </xf>
    <xf numFmtId="0" fontId="0" fillId="0" borderId="0" xfId="0" applyFill="1" applyBorder="1" applyAlignment="1">
      <alignment horizontal="center"/>
    </xf>
    <xf numFmtId="176" fontId="7" fillId="0" borderId="1" xfId="0" applyNumberFormat="1" applyFont="1" applyFill="1" applyBorder="1" applyProtection="1">
      <protection hidden="1"/>
    </xf>
    <xf numFmtId="0" fontId="8" fillId="0" borderId="0" xfId="1" applyFont="1" applyFill="1" applyAlignment="1" applyProtection="1">
      <alignment vertical="center"/>
      <protection hidden="1"/>
    </xf>
    <xf numFmtId="0" fontId="7" fillId="0" borderId="9" xfId="0" applyFont="1" applyFill="1" applyBorder="1" applyProtection="1">
      <protection hidden="1"/>
    </xf>
    <xf numFmtId="0" fontId="7" fillId="0" borderId="10" xfId="0" applyFont="1" applyFill="1" applyBorder="1" applyProtection="1">
      <protection hidden="1"/>
    </xf>
    <xf numFmtId="0" fontId="7" fillId="0" borderId="11" xfId="0" applyFont="1" applyFill="1" applyBorder="1" applyProtection="1">
      <protection hidden="1"/>
    </xf>
    <xf numFmtId="0" fontId="7" fillId="0" borderId="12" xfId="0" applyFont="1" applyFill="1" applyBorder="1" applyProtection="1">
      <protection hidden="1"/>
    </xf>
    <xf numFmtId="0" fontId="7" fillId="0" borderId="13" xfId="0" applyFont="1" applyFill="1" applyBorder="1" applyProtection="1">
      <protection hidden="1"/>
    </xf>
    <xf numFmtId="0" fontId="7" fillId="0" borderId="14" xfId="0" applyFont="1" applyFill="1" applyBorder="1" applyProtection="1">
      <protection hidden="1"/>
    </xf>
    <xf numFmtId="0" fontId="7" fillId="0" borderId="15" xfId="0" applyFont="1" applyFill="1" applyBorder="1" applyProtection="1">
      <protection hidden="1"/>
    </xf>
    <xf numFmtId="0" fontId="7" fillId="0" borderId="16" xfId="0" applyFont="1" applyFill="1" applyBorder="1" applyProtection="1">
      <protection hidden="1"/>
    </xf>
    <xf numFmtId="0" fontId="0" fillId="0" borderId="11" xfId="0" applyFill="1" applyBorder="1"/>
    <xf numFmtId="0" fontId="0" fillId="0" borderId="0" xfId="0" applyFill="1" applyAlignment="1">
      <alignment horizontal="distributed"/>
    </xf>
    <xf numFmtId="0" fontId="0" fillId="0" borderId="17" xfId="0" applyFill="1" applyBorder="1" applyAlignment="1"/>
    <xf numFmtId="0" fontId="0" fillId="0" borderId="18" xfId="0" applyFill="1" applyBorder="1" applyAlignment="1"/>
    <xf numFmtId="0" fontId="7" fillId="0" borderId="19" xfId="0" applyFont="1" applyFill="1" applyBorder="1" applyProtection="1">
      <protection hidden="1"/>
    </xf>
    <xf numFmtId="0" fontId="7" fillId="0" borderId="20" xfId="0" applyFont="1" applyFill="1" applyBorder="1" applyAlignment="1" applyProtection="1">
      <protection hidden="1"/>
    </xf>
    <xf numFmtId="0" fontId="0" fillId="0" borderId="21" xfId="0" applyFill="1" applyBorder="1" applyAlignment="1"/>
    <xf numFmtId="0" fontId="7" fillId="0" borderId="21" xfId="0" applyFont="1" applyFill="1" applyBorder="1" applyProtection="1">
      <protection hidden="1"/>
    </xf>
    <xf numFmtId="0" fontId="7" fillId="0" borderId="22" xfId="0" applyFont="1" applyFill="1" applyBorder="1" applyProtection="1">
      <protection hidden="1"/>
    </xf>
    <xf numFmtId="0" fontId="7" fillId="0" borderId="23" xfId="0" applyFont="1" applyFill="1" applyBorder="1" applyProtection="1">
      <protection hidden="1"/>
    </xf>
    <xf numFmtId="0" fontId="0" fillId="0" borderId="0" xfId="0" applyFill="1" applyAlignment="1">
      <alignment vertical="top" wrapText="1"/>
    </xf>
    <xf numFmtId="0" fontId="0" fillId="0" borderId="0" xfId="0" applyFill="1" applyAlignment="1"/>
    <xf numFmtId="0" fontId="0" fillId="0" borderId="0" xfId="0" applyFill="1" applyAlignment="1">
      <alignment horizontal="distributed"/>
    </xf>
    <xf numFmtId="176" fontId="7" fillId="0" borderId="0" xfId="0" applyNumberFormat="1" applyFont="1" applyFill="1" applyAlignment="1" applyProtection="1">
      <protection hidden="1"/>
    </xf>
    <xf numFmtId="0" fontId="3" fillId="0" borderId="0" xfId="0" applyFont="1" applyFill="1" applyBorder="1" applyAlignment="1">
      <alignment horizontal="center" vertical="center" wrapText="1"/>
    </xf>
    <xf numFmtId="176" fontId="7" fillId="0" borderId="0" xfId="0" applyNumberFormat="1" applyFont="1" applyFill="1" applyBorder="1" applyAlignment="1" applyProtection="1">
      <protection hidden="1"/>
    </xf>
    <xf numFmtId="176" fontId="7" fillId="0" borderId="0" xfId="0" applyNumberFormat="1" applyFont="1" applyFill="1" applyBorder="1" applyProtection="1">
      <protection hidden="1"/>
    </xf>
    <xf numFmtId="176" fontId="0" fillId="0" borderId="0" xfId="0" applyNumberFormat="1" applyFill="1" applyBorder="1" applyAlignment="1" applyProtection="1">
      <protection locked="0"/>
    </xf>
    <xf numFmtId="0" fontId="7" fillId="0" borderId="2" xfId="0" applyFont="1" applyFill="1" applyBorder="1" applyAlignment="1" applyProtection="1">
      <alignment horizontal="center" vertical="center"/>
      <protection hidden="1"/>
    </xf>
    <xf numFmtId="0" fontId="7" fillId="0" borderId="5" xfId="0" applyFont="1" applyFill="1" applyBorder="1" applyAlignment="1" applyProtection="1">
      <alignment horizontal="center" vertical="center"/>
      <protection hidden="1"/>
    </xf>
    <xf numFmtId="0" fontId="7" fillId="0" borderId="4" xfId="0" applyFont="1" applyFill="1" applyBorder="1" applyAlignment="1" applyProtection="1">
      <alignment horizontal="center" vertical="center"/>
      <protection hidden="1"/>
    </xf>
    <xf numFmtId="0" fontId="7" fillId="0" borderId="0" xfId="0" applyFont="1" applyFill="1" applyBorder="1" applyAlignment="1" applyProtection="1">
      <alignment horizontal="center" vertical="center" wrapText="1"/>
      <protection hidden="1"/>
    </xf>
    <xf numFmtId="0" fontId="0" fillId="0" borderId="0" xfId="0" applyFill="1" applyAlignment="1">
      <alignment vertical="top" wrapText="1"/>
    </xf>
    <xf numFmtId="0" fontId="7" fillId="0" borderId="0" xfId="0" applyFont="1" applyFill="1" applyAlignment="1" applyProtection="1">
      <alignment shrinkToFit="1"/>
      <protection hidden="1"/>
    </xf>
    <xf numFmtId="0" fontId="7" fillId="0" borderId="0" xfId="0" applyFont="1" applyFill="1" applyBorder="1" applyAlignment="1" applyProtection="1">
      <alignment horizontal="center" shrinkToFit="1"/>
      <protection hidden="1"/>
    </xf>
    <xf numFmtId="0" fontId="7" fillId="0" borderId="45" xfId="0" applyFont="1" applyFill="1" applyBorder="1" applyAlignment="1" applyProtection="1">
      <alignment horizontal="center" shrinkToFit="1"/>
      <protection hidden="1"/>
    </xf>
    <xf numFmtId="0" fontId="7" fillId="0" borderId="45" xfId="0" applyFont="1" applyFill="1" applyBorder="1" applyAlignment="1" applyProtection="1">
      <alignment shrinkToFit="1"/>
      <protection hidden="1"/>
    </xf>
    <xf numFmtId="0" fontId="7" fillId="0" borderId="0" xfId="0" applyFont="1" applyFill="1" applyBorder="1" applyAlignment="1" applyProtection="1">
      <alignment shrinkToFit="1"/>
      <protection hidden="1"/>
    </xf>
    <xf numFmtId="0" fontId="8" fillId="0" borderId="1" xfId="1" applyFont="1" applyFill="1" applyBorder="1" applyAlignment="1" applyProtection="1">
      <alignment vertical="center" shrinkToFit="1"/>
      <protection hidden="1"/>
    </xf>
    <xf numFmtId="0" fontId="7" fillId="0" borderId="1" xfId="0" applyFont="1" applyFill="1" applyBorder="1" applyAlignment="1" applyProtection="1">
      <alignment shrinkToFit="1"/>
      <protection hidden="1"/>
    </xf>
    <xf numFmtId="0" fontId="7" fillId="0" borderId="4" xfId="0" applyFont="1" applyFill="1" applyBorder="1" applyAlignment="1" applyProtection="1">
      <alignment shrinkToFit="1"/>
      <protection hidden="1"/>
    </xf>
    <xf numFmtId="0" fontId="0" fillId="0" borderId="1" xfId="0" applyBorder="1" applyAlignment="1">
      <alignment shrinkToFit="1"/>
    </xf>
    <xf numFmtId="0" fontId="7" fillId="0" borderId="1" xfId="1" applyFont="1" applyFill="1" applyBorder="1" applyAlignment="1" applyProtection="1">
      <alignment shrinkToFit="1"/>
      <protection hidden="1"/>
    </xf>
    <xf numFmtId="177" fontId="7" fillId="0" borderId="1" xfId="1" applyNumberFormat="1" applyFont="1" applyFill="1" applyBorder="1" applyAlignment="1" applyProtection="1">
      <alignment shrinkToFit="1"/>
      <protection hidden="1"/>
    </xf>
    <xf numFmtId="176" fontId="7" fillId="0" borderId="1" xfId="0" applyNumberFormat="1" applyFont="1" applyFill="1" applyBorder="1" applyAlignment="1" applyProtection="1">
      <alignment shrinkToFit="1"/>
      <protection hidden="1"/>
    </xf>
    <xf numFmtId="177" fontId="8" fillId="0" borderId="0" xfId="1" applyNumberFormat="1" applyFont="1" applyFill="1" applyBorder="1" applyAlignment="1" applyProtection="1">
      <alignment vertical="center" shrinkToFit="1"/>
      <protection hidden="1"/>
    </xf>
    <xf numFmtId="177" fontId="7" fillId="0" borderId="1" xfId="0" applyNumberFormat="1" applyFont="1" applyFill="1" applyBorder="1" applyAlignment="1" applyProtection="1">
      <alignment shrinkToFit="1"/>
      <protection hidden="1"/>
    </xf>
    <xf numFmtId="177" fontId="8" fillId="0" borderId="1" xfId="1" applyNumberFormat="1" applyFont="1" applyFill="1" applyBorder="1" applyAlignment="1" applyProtection="1">
      <alignment vertical="center" shrinkToFit="1"/>
      <protection hidden="1"/>
    </xf>
    <xf numFmtId="177" fontId="7" fillId="0" borderId="0" xfId="0" applyNumberFormat="1" applyFont="1" applyFill="1" applyBorder="1" applyAlignment="1" applyProtection="1">
      <alignment shrinkToFit="1"/>
      <protection hidden="1"/>
    </xf>
    <xf numFmtId="0" fontId="7" fillId="0" borderId="0" xfId="0" applyFont="1" applyFill="1" applyAlignment="1">
      <alignment shrinkToFit="1"/>
    </xf>
    <xf numFmtId="177" fontId="7" fillId="0" borderId="1" xfId="0" applyNumberFormat="1" applyFont="1" applyFill="1" applyBorder="1" applyProtection="1">
      <protection hidden="1"/>
    </xf>
    <xf numFmtId="0" fontId="7" fillId="0" borderId="0" xfId="0" applyFont="1" applyFill="1" applyBorder="1" applyAlignment="1" applyProtection="1">
      <alignment horizontal="center" vertical="center"/>
      <protection hidden="1"/>
    </xf>
    <xf numFmtId="0" fontId="7" fillId="0" borderId="1" xfId="0" applyNumberFormat="1" applyFont="1" applyFill="1" applyBorder="1" applyAlignment="1" applyProtection="1">
      <alignment horizontal="right"/>
      <protection hidden="1"/>
    </xf>
    <xf numFmtId="0" fontId="7" fillId="0" borderId="1" xfId="0" applyFont="1" applyFill="1" applyBorder="1"/>
    <xf numFmtId="38" fontId="7" fillId="0" borderId="1" xfId="2" applyFont="1" applyFill="1" applyBorder="1" applyAlignment="1" applyProtection="1">
      <protection hidden="1"/>
    </xf>
    <xf numFmtId="0" fontId="0" fillId="0" borderId="0" xfId="0" applyFill="1" applyAlignment="1">
      <alignment vertical="top" wrapText="1"/>
    </xf>
    <xf numFmtId="0" fontId="0" fillId="0" borderId="0" xfId="0" applyFill="1" applyAlignment="1"/>
    <xf numFmtId="0" fontId="0" fillId="0" borderId="0" xfId="0" applyFill="1" applyBorder="1" applyAlignment="1">
      <alignment vertical="center"/>
    </xf>
    <xf numFmtId="38" fontId="7" fillId="0" borderId="0" xfId="2" applyFont="1" applyFill="1" applyAlignment="1" applyProtection="1">
      <alignment shrinkToFit="1"/>
      <protection hidden="1"/>
    </xf>
    <xf numFmtId="38" fontId="7" fillId="0" borderId="0" xfId="2" applyFont="1" applyFill="1" applyAlignment="1" applyProtection="1">
      <protection hidden="1"/>
    </xf>
    <xf numFmtId="38" fontId="7" fillId="0" borderId="1" xfId="2" applyFont="1" applyFill="1" applyBorder="1" applyAlignment="1" applyProtection="1">
      <alignment shrinkToFit="1"/>
      <protection hidden="1"/>
    </xf>
    <xf numFmtId="38" fontId="8" fillId="0" borderId="0" xfId="2" applyFont="1" applyFill="1" applyBorder="1" applyAlignment="1" applyProtection="1">
      <alignment vertical="center" shrinkToFit="1"/>
      <protection hidden="1"/>
    </xf>
    <xf numFmtId="38" fontId="7" fillId="0" borderId="0" xfId="2" applyFont="1" applyFill="1" applyAlignment="1">
      <alignment shrinkToFit="1"/>
    </xf>
    <xf numFmtId="38" fontId="7" fillId="0" borderId="0" xfId="2" applyFont="1" applyFill="1" applyAlignment="1"/>
    <xf numFmtId="0" fontId="14" fillId="0" borderId="0" xfId="0" applyFont="1" applyFill="1"/>
    <xf numFmtId="0" fontId="0" fillId="0" borderId="0" xfId="0" applyFill="1" applyAlignment="1"/>
    <xf numFmtId="0" fontId="0" fillId="0" borderId="0" xfId="0" applyFill="1" applyAlignment="1"/>
    <xf numFmtId="0" fontId="3" fillId="0" borderId="3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Fill="1" applyAlignment="1">
      <alignment horizontal="distributed"/>
    </xf>
    <xf numFmtId="0" fontId="0" fillId="0" borderId="0" xfId="0" applyFill="1" applyAlignment="1"/>
    <xf numFmtId="0" fontId="0" fillId="0" borderId="0" xfId="0"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0" borderId="37" xfId="0" applyFill="1" applyBorder="1"/>
    <xf numFmtId="176" fontId="0" fillId="0" borderId="0" xfId="0" applyNumberFormat="1" applyFill="1" applyBorder="1" applyAlignment="1">
      <alignment horizontal="right" vertical="center"/>
    </xf>
    <xf numFmtId="0" fontId="0" fillId="0" borderId="0" xfId="0" applyFill="1" applyAlignment="1">
      <alignment horizontal="left" vertical="center"/>
    </xf>
    <xf numFmtId="0" fontId="0" fillId="0" borderId="0" xfId="0" applyFill="1" applyAlignment="1">
      <alignment vertical="center"/>
    </xf>
    <xf numFmtId="0" fontId="0" fillId="0" borderId="0" xfId="0" applyFill="1" applyAlignment="1">
      <alignment vertical="top"/>
    </xf>
    <xf numFmtId="0" fontId="0" fillId="0" borderId="0" xfId="0" applyFill="1" applyAlignment="1">
      <alignment horizontal="distributed" vertical="top"/>
    </xf>
    <xf numFmtId="0" fontId="0" fillId="0" borderId="0" xfId="0" applyAlignment="1">
      <alignment vertical="top"/>
    </xf>
    <xf numFmtId="0" fontId="3" fillId="0" borderId="0" xfId="0" applyFont="1" applyAlignment="1">
      <alignment vertical="top"/>
    </xf>
    <xf numFmtId="0" fontId="0" fillId="0" borderId="42" xfId="0" applyFill="1" applyBorder="1" applyAlignment="1" applyProtection="1">
      <alignment horizontal="center"/>
      <protection locked="0"/>
    </xf>
    <xf numFmtId="0" fontId="0" fillId="0" borderId="43" xfId="0" applyFill="1" applyBorder="1" applyAlignment="1" applyProtection="1">
      <alignment horizontal="center"/>
      <protection locked="0"/>
    </xf>
    <xf numFmtId="0" fontId="0" fillId="0" borderId="44" xfId="0" applyFill="1" applyBorder="1" applyAlignment="1" applyProtection="1">
      <alignment horizontal="center"/>
      <protection locked="0"/>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178" fontId="7" fillId="0" borderId="28" xfId="0" applyNumberFormat="1" applyFont="1" applyFill="1" applyBorder="1" applyAlignment="1" applyProtection="1">
      <alignment vertical="center"/>
      <protection hidden="1"/>
    </xf>
    <xf numFmtId="178" fontId="7" fillId="0" borderId="21" xfId="0" applyNumberFormat="1" applyFont="1" applyFill="1" applyBorder="1" applyAlignment="1" applyProtection="1">
      <alignment vertical="center"/>
      <protection hidden="1"/>
    </xf>
    <xf numFmtId="178" fontId="0" fillId="0" borderId="21" xfId="0" applyNumberFormat="1" applyFill="1" applyBorder="1" applyAlignment="1" applyProtection="1">
      <alignment vertical="center"/>
    </xf>
    <xf numFmtId="178" fontId="0" fillId="0" borderId="21" xfId="0" applyNumberFormat="1" applyBorder="1" applyAlignment="1" applyProtection="1">
      <alignment vertical="center"/>
    </xf>
    <xf numFmtId="178" fontId="0" fillId="0" borderId="29" xfId="0" applyNumberFormat="1" applyBorder="1" applyAlignment="1" applyProtection="1">
      <alignment vertical="center"/>
    </xf>
    <xf numFmtId="177" fontId="7" fillId="0" borderId="24" xfId="0" applyNumberFormat="1" applyFont="1" applyFill="1" applyBorder="1" applyAlignment="1" applyProtection="1">
      <alignment vertical="center"/>
      <protection hidden="1"/>
    </xf>
    <xf numFmtId="177" fontId="7" fillId="0" borderId="23" xfId="0" applyNumberFormat="1" applyFont="1" applyFill="1" applyBorder="1" applyAlignment="1" applyProtection="1">
      <alignment vertical="center"/>
      <protection hidden="1"/>
    </xf>
    <xf numFmtId="177" fontId="0" fillId="0" borderId="23" xfId="0" applyNumberFormat="1" applyFill="1" applyBorder="1" applyAlignment="1" applyProtection="1">
      <alignment vertical="center"/>
    </xf>
    <xf numFmtId="177" fontId="0" fillId="0" borderId="23" xfId="0" applyNumberFormat="1" applyBorder="1" applyAlignment="1" applyProtection="1">
      <alignment vertical="center"/>
    </xf>
    <xf numFmtId="177" fontId="0" fillId="0" borderId="25" xfId="0" applyNumberFormat="1" applyBorder="1" applyAlignment="1" applyProtection="1">
      <alignment vertical="center"/>
    </xf>
    <xf numFmtId="0" fontId="7" fillId="0" borderId="14" xfId="0" applyFont="1" applyFill="1" applyBorder="1" applyAlignment="1" applyProtection="1">
      <alignment horizontal="left" vertical="top"/>
      <protection hidden="1"/>
    </xf>
    <xf numFmtId="0" fontId="7" fillId="0" borderId="15" xfId="0" applyFont="1" applyFill="1" applyBorder="1" applyAlignment="1" applyProtection="1">
      <alignment horizontal="left" vertical="top"/>
      <protection hidden="1"/>
    </xf>
    <xf numFmtId="0" fontId="7" fillId="0" borderId="73" xfId="0" applyFont="1" applyFill="1" applyBorder="1" applyAlignment="1" applyProtection="1">
      <alignment horizontal="left" vertical="top"/>
      <protection hidden="1"/>
    </xf>
    <xf numFmtId="0" fontId="7" fillId="0" borderId="10" xfId="0" applyFont="1" applyFill="1" applyBorder="1" applyAlignment="1" applyProtection="1">
      <alignment horizontal="left" vertical="top"/>
      <protection hidden="1"/>
    </xf>
    <xf numFmtId="0" fontId="7" fillId="0" borderId="0" xfId="0" applyFont="1" applyFill="1" applyBorder="1" applyAlignment="1" applyProtection="1">
      <alignment horizontal="left" vertical="top"/>
      <protection hidden="1"/>
    </xf>
    <xf numFmtId="0" fontId="7" fillId="0" borderId="74" xfId="0" applyFont="1" applyFill="1" applyBorder="1" applyAlignment="1" applyProtection="1">
      <alignment horizontal="left" vertical="top"/>
      <protection hidden="1"/>
    </xf>
    <xf numFmtId="0" fontId="7" fillId="0" borderId="11" xfId="0" applyFont="1" applyFill="1" applyBorder="1" applyAlignment="1" applyProtection="1">
      <alignment horizontal="left" vertical="top"/>
      <protection hidden="1"/>
    </xf>
    <xf numFmtId="0" fontId="7" fillId="0" borderId="12" xfId="0" applyFont="1" applyFill="1" applyBorder="1" applyAlignment="1" applyProtection="1">
      <alignment horizontal="left" vertical="top"/>
      <protection hidden="1"/>
    </xf>
    <xf numFmtId="0" fontId="7" fillId="0" borderId="72" xfId="0" applyFont="1" applyFill="1" applyBorder="1" applyAlignment="1" applyProtection="1">
      <alignment horizontal="left" vertical="top"/>
      <protection hidden="1"/>
    </xf>
    <xf numFmtId="177" fontId="7" fillId="0" borderId="12" xfId="0" applyNumberFormat="1" applyFont="1" applyFill="1" applyBorder="1" applyAlignment="1" applyProtection="1">
      <protection hidden="1"/>
    </xf>
    <xf numFmtId="177" fontId="0" fillId="0" borderId="12" xfId="0" applyNumberFormat="1" applyBorder="1" applyAlignment="1"/>
    <xf numFmtId="177" fontId="0" fillId="0" borderId="13" xfId="0" applyNumberFormat="1" applyBorder="1" applyAlignment="1"/>
    <xf numFmtId="177" fontId="0" fillId="0" borderId="71" xfId="0" applyNumberFormat="1" applyBorder="1" applyAlignment="1" applyProtection="1">
      <alignment vertical="center"/>
    </xf>
    <xf numFmtId="177" fontId="0" fillId="0" borderId="12" xfId="0" applyNumberFormat="1" applyBorder="1" applyAlignment="1" applyProtection="1">
      <alignment vertical="center"/>
    </xf>
    <xf numFmtId="177" fontId="0" fillId="0" borderId="72" xfId="0" applyNumberFormat="1" applyBorder="1" applyAlignment="1" applyProtection="1">
      <alignment vertical="center"/>
    </xf>
    <xf numFmtId="176" fontId="0" fillId="0" borderId="26" xfId="0" applyNumberFormat="1" applyFill="1" applyBorder="1" applyAlignment="1" applyProtection="1">
      <protection locked="0"/>
    </xf>
    <xf numFmtId="176" fontId="7" fillId="0" borderId="1" xfId="0" applyNumberFormat="1" applyFont="1" applyFill="1" applyBorder="1" applyAlignment="1" applyProtection="1">
      <protection hidden="1"/>
    </xf>
    <xf numFmtId="0" fontId="7" fillId="0" borderId="1" xfId="0" applyFont="1" applyFill="1" applyBorder="1" applyAlignment="1" applyProtection="1">
      <alignment horizontal="center"/>
      <protection hidden="1"/>
    </xf>
    <xf numFmtId="0" fontId="7" fillId="0" borderId="1" xfId="0" applyNumberFormat="1" applyFont="1" applyFill="1" applyBorder="1" applyAlignment="1" applyProtection="1">
      <alignment horizontal="right"/>
      <protection hidden="1"/>
    </xf>
    <xf numFmtId="0" fontId="7" fillId="0" borderId="1" xfId="0" applyFont="1" applyFill="1" applyBorder="1" applyAlignment="1" applyProtection="1">
      <alignment horizontal="center" vertical="center" wrapText="1"/>
      <protection hidden="1"/>
    </xf>
    <xf numFmtId="0" fontId="7" fillId="0" borderId="1" xfId="0" applyFont="1" applyFill="1" applyBorder="1" applyAlignment="1" applyProtection="1">
      <alignment horizontal="center" vertical="center"/>
      <protection hidden="1"/>
    </xf>
    <xf numFmtId="0" fontId="7" fillId="0" borderId="2" xfId="0" applyFont="1" applyFill="1" applyBorder="1" applyAlignment="1" applyProtection="1">
      <alignment horizontal="center" vertical="center"/>
      <protection hidden="1"/>
    </xf>
    <xf numFmtId="0" fontId="7" fillId="0" borderId="5" xfId="0" applyFont="1" applyFill="1" applyBorder="1" applyAlignment="1" applyProtection="1">
      <alignment horizontal="center" vertical="center"/>
      <protection hidden="1"/>
    </xf>
    <xf numFmtId="0" fontId="7" fillId="0" borderId="4" xfId="0" applyFont="1" applyFill="1" applyBorder="1" applyAlignment="1" applyProtection="1">
      <alignment horizontal="center" vertical="center"/>
      <protection hidden="1"/>
    </xf>
    <xf numFmtId="176" fontId="0" fillId="0" borderId="26" xfId="0" applyNumberFormat="1" applyFill="1" applyBorder="1" applyAlignment="1" applyProtection="1">
      <alignment horizontal="center" vertical="center"/>
      <protection locked="0"/>
    </xf>
    <xf numFmtId="176" fontId="7" fillId="0" borderId="0" xfId="0" applyNumberFormat="1" applyFont="1" applyFill="1" applyAlignment="1" applyProtection="1">
      <protection hidden="1"/>
    </xf>
    <xf numFmtId="0" fontId="7" fillId="0" borderId="0" xfId="0" applyFont="1" applyFill="1" applyAlignment="1" applyProtection="1">
      <alignment horizontal="center"/>
      <protection hidden="1"/>
    </xf>
    <xf numFmtId="0" fontId="7" fillId="0" borderId="0" xfId="0" applyFont="1" applyFill="1" applyBorder="1" applyAlignment="1" applyProtection="1">
      <alignment horizontal="center" shrinkToFit="1"/>
      <protection hidden="1"/>
    </xf>
    <xf numFmtId="0" fontId="7" fillId="0" borderId="0" xfId="0" applyFont="1" applyFill="1" applyBorder="1" applyAlignment="1" applyProtection="1">
      <alignment horizontal="center"/>
      <protection hidden="1"/>
    </xf>
    <xf numFmtId="177" fontId="7" fillId="0" borderId="21" xfId="0" applyNumberFormat="1" applyFont="1" applyFill="1" applyBorder="1" applyAlignment="1" applyProtection="1">
      <protection hidden="1"/>
    </xf>
    <xf numFmtId="177" fontId="0" fillId="0" borderId="21" xfId="0" applyNumberFormat="1" applyBorder="1" applyAlignment="1"/>
    <xf numFmtId="177" fontId="0" fillId="0" borderId="32" xfId="0" applyNumberFormat="1" applyBorder="1" applyAlignment="1"/>
    <xf numFmtId="177" fontId="7" fillId="0" borderId="7" xfId="0" applyNumberFormat="1" applyFont="1" applyFill="1" applyBorder="1" applyAlignment="1" applyProtection="1">
      <protection hidden="1"/>
    </xf>
    <xf numFmtId="177" fontId="0" fillId="0" borderId="7" xfId="0" applyNumberFormat="1" applyBorder="1" applyAlignment="1"/>
    <xf numFmtId="177" fontId="0" fillId="0" borderId="8" xfId="0" applyNumberFormat="1" applyBorder="1" applyAlignment="1"/>
    <xf numFmtId="0" fontId="0" fillId="0" borderId="42" xfId="0" applyFill="1" applyBorder="1" applyAlignment="1">
      <alignment horizontal="center"/>
    </xf>
    <xf numFmtId="0" fontId="0" fillId="0" borderId="43" xfId="0" applyFill="1" applyBorder="1" applyAlignment="1">
      <alignment horizontal="center"/>
    </xf>
    <xf numFmtId="0" fontId="0" fillId="0" borderId="44" xfId="0" applyFill="1" applyBorder="1" applyAlignment="1">
      <alignment horizontal="center"/>
    </xf>
    <xf numFmtId="176" fontId="0" fillId="0" borderId="42" xfId="0" applyNumberFormat="1" applyFill="1" applyBorder="1" applyAlignment="1">
      <alignment horizontal="right" vertical="center"/>
    </xf>
    <xf numFmtId="0" fontId="0" fillId="0" borderId="43" xfId="0" applyFill="1" applyBorder="1" applyAlignment="1">
      <alignment horizontal="right" vertical="center"/>
    </xf>
    <xf numFmtId="0" fontId="0" fillId="0" borderId="44" xfId="0" applyFill="1" applyBorder="1" applyAlignment="1">
      <alignment horizontal="right" vertical="center"/>
    </xf>
    <xf numFmtId="0" fontId="0" fillId="0" borderId="42" xfId="0" applyFill="1" applyBorder="1" applyAlignment="1" applyProtection="1">
      <alignment horizontal="center" shrinkToFit="1"/>
      <protection locked="0"/>
    </xf>
    <xf numFmtId="0" fontId="0" fillId="0" borderId="43" xfId="0" applyFill="1" applyBorder="1" applyAlignment="1" applyProtection="1">
      <alignment horizontal="center" shrinkToFit="1"/>
      <protection locked="0"/>
    </xf>
    <xf numFmtId="0" fontId="0" fillId="0" borderId="44" xfId="0" applyFill="1" applyBorder="1" applyAlignment="1" applyProtection="1">
      <alignment horizontal="center" shrinkToFit="1"/>
      <protection locked="0"/>
    </xf>
    <xf numFmtId="0" fontId="10" fillId="0" borderId="34"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0" fillId="0" borderId="35" xfId="0" applyFill="1" applyBorder="1" applyAlignment="1">
      <alignment horizontal="center" vertical="center" wrapText="1"/>
    </xf>
    <xf numFmtId="0" fontId="0" fillId="0" borderId="36" xfId="0" applyFill="1" applyBorder="1" applyAlignment="1">
      <alignment horizontal="center" vertical="center" wrapText="1"/>
    </xf>
    <xf numFmtId="0" fontId="0" fillId="0" borderId="39" xfId="0" applyFill="1" applyBorder="1" applyAlignment="1">
      <alignment horizontal="center" vertical="center" wrapText="1"/>
    </xf>
    <xf numFmtId="0" fontId="0" fillId="0" borderId="40" xfId="0" applyFill="1" applyBorder="1" applyAlignment="1">
      <alignment horizontal="center" vertical="center" wrapText="1"/>
    </xf>
    <xf numFmtId="0" fontId="0" fillId="0" borderId="41" xfId="0" applyFill="1" applyBorder="1" applyAlignment="1">
      <alignment horizontal="center" vertical="center" wrapText="1"/>
    </xf>
    <xf numFmtId="176" fontId="0" fillId="0" borderId="54" xfId="0" applyNumberFormat="1" applyFill="1" applyBorder="1" applyAlignment="1">
      <alignment horizontal="right" vertical="center"/>
    </xf>
    <xf numFmtId="176" fontId="0" fillId="0" borderId="55" xfId="0" applyNumberFormat="1" applyFill="1" applyBorder="1" applyAlignment="1">
      <alignment horizontal="right" vertical="center"/>
    </xf>
    <xf numFmtId="176" fontId="0" fillId="0" borderId="56" xfId="0" applyNumberFormat="1" applyFill="1" applyBorder="1" applyAlignment="1">
      <alignment horizontal="right" vertical="center"/>
    </xf>
    <xf numFmtId="0" fontId="7" fillId="0" borderId="1" xfId="0" applyFont="1" applyFill="1" applyBorder="1" applyAlignment="1" applyProtection="1">
      <alignment horizontal="right"/>
      <protection hidden="1"/>
    </xf>
    <xf numFmtId="177" fontId="7" fillId="0" borderId="46" xfId="0" applyNumberFormat="1" applyFont="1" applyFill="1" applyBorder="1" applyAlignment="1" applyProtection="1">
      <protection hidden="1"/>
    </xf>
    <xf numFmtId="177" fontId="7" fillId="0" borderId="31" xfId="0" applyNumberFormat="1" applyFont="1" applyFill="1" applyBorder="1" applyAlignment="1" applyProtection="1">
      <protection hidden="1"/>
    </xf>
    <xf numFmtId="177" fontId="0" fillId="0" borderId="6" xfId="0" applyNumberFormat="1" applyBorder="1" applyAlignment="1" applyProtection="1">
      <alignment vertical="center"/>
    </xf>
    <xf numFmtId="177" fontId="0" fillId="0" borderId="7" xfId="0" applyNumberFormat="1" applyBorder="1" applyAlignment="1" applyProtection="1">
      <alignment vertical="center"/>
    </xf>
    <xf numFmtId="177" fontId="0" fillId="0" borderId="30" xfId="0" applyNumberFormat="1" applyBorder="1" applyAlignment="1" applyProtection="1">
      <alignment vertical="center"/>
    </xf>
    <xf numFmtId="177" fontId="7" fillId="0" borderId="75" xfId="0" applyNumberFormat="1" applyFont="1" applyFill="1" applyBorder="1" applyAlignment="1" applyProtection="1">
      <protection hidden="1"/>
    </xf>
    <xf numFmtId="177" fontId="7" fillId="0" borderId="28" xfId="0" applyNumberFormat="1" applyFont="1" applyFill="1" applyBorder="1" applyAlignment="1" applyProtection="1">
      <alignment vertical="center"/>
      <protection hidden="1"/>
    </xf>
    <xf numFmtId="177" fontId="0" fillId="0" borderId="21" xfId="0" applyNumberFormat="1" applyBorder="1" applyAlignment="1" applyProtection="1">
      <alignment vertical="center"/>
    </xf>
    <xf numFmtId="177" fontId="0" fillId="0" borderId="29" xfId="0" applyNumberFormat="1" applyBorder="1" applyAlignment="1" applyProtection="1">
      <alignment vertical="center"/>
    </xf>
    <xf numFmtId="177" fontId="0" fillId="0" borderId="28" xfId="0" applyNumberFormat="1" applyBorder="1" applyAlignment="1" applyProtection="1">
      <alignment vertical="center"/>
    </xf>
    <xf numFmtId="177" fontId="7" fillId="0" borderId="33" xfId="0" applyNumberFormat="1" applyFont="1" applyFill="1" applyBorder="1" applyAlignment="1" applyProtection="1">
      <alignment vertical="center"/>
      <protection hidden="1"/>
    </xf>
    <xf numFmtId="177" fontId="0" fillId="0" borderId="18" xfId="0" applyNumberFormat="1" applyBorder="1" applyAlignment="1" applyProtection="1">
      <alignment vertical="center"/>
    </xf>
    <xf numFmtId="177" fontId="0" fillId="0" borderId="27" xfId="0" applyNumberFormat="1" applyBorder="1" applyAlignment="1" applyProtection="1">
      <alignment vertical="center"/>
    </xf>
    <xf numFmtId="0" fontId="7" fillId="0" borderId="47" xfId="0" applyFont="1" applyFill="1" applyBorder="1" applyAlignment="1" applyProtection="1">
      <alignment horizontal="center" vertical="center" wrapText="1"/>
      <protection hidden="1"/>
    </xf>
    <xf numFmtId="0" fontId="7" fillId="0" borderId="48" xfId="0" applyFont="1" applyFill="1" applyBorder="1" applyAlignment="1" applyProtection="1">
      <alignment horizontal="center" vertical="center" wrapText="1"/>
      <protection hidden="1"/>
    </xf>
    <xf numFmtId="0" fontId="7" fillId="0" borderId="49" xfId="0" applyFont="1" applyFill="1" applyBorder="1" applyAlignment="1" applyProtection="1">
      <alignment horizontal="center" vertical="center" wrapText="1"/>
      <protection hidden="1"/>
    </xf>
    <xf numFmtId="0" fontId="7" fillId="0" borderId="50" xfId="0"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protection hidden="1"/>
    </xf>
    <xf numFmtId="0" fontId="7" fillId="0" borderId="9" xfId="0" applyFont="1" applyFill="1" applyBorder="1" applyAlignment="1" applyProtection="1">
      <alignment horizontal="center" vertical="center" wrapText="1"/>
      <protection hidden="1"/>
    </xf>
    <xf numFmtId="0" fontId="7" fillId="0" borderId="51" xfId="0" applyFont="1" applyFill="1" applyBorder="1" applyAlignment="1" applyProtection="1">
      <alignment horizontal="center" vertical="center" wrapText="1"/>
      <protection hidden="1"/>
    </xf>
    <xf numFmtId="0" fontId="7" fillId="0" borderId="45" xfId="0" applyFont="1" applyFill="1" applyBorder="1" applyAlignment="1" applyProtection="1">
      <alignment horizontal="center" vertical="center" wrapText="1"/>
      <protection hidden="1"/>
    </xf>
    <xf numFmtId="0" fontId="7" fillId="0" borderId="52" xfId="0" applyFont="1" applyFill="1" applyBorder="1" applyAlignment="1" applyProtection="1">
      <alignment horizontal="center" vertical="center" wrapText="1"/>
      <protection hidden="1"/>
    </xf>
    <xf numFmtId="176" fontId="7" fillId="0" borderId="0" xfId="0" applyNumberFormat="1" applyFont="1" applyFill="1" applyBorder="1" applyAlignment="1" applyProtection="1">
      <protection hidden="1"/>
    </xf>
    <xf numFmtId="0" fontId="7" fillId="0" borderId="6" xfId="0" applyFont="1" applyFill="1" applyBorder="1" applyAlignment="1" applyProtection="1">
      <alignment horizontal="right"/>
      <protection hidden="1"/>
    </xf>
    <xf numFmtId="0" fontId="7" fillId="0" borderId="7" xfId="0" applyFont="1" applyFill="1" applyBorder="1" applyAlignment="1" applyProtection="1">
      <alignment horizontal="right"/>
      <protection hidden="1"/>
    </xf>
    <xf numFmtId="0" fontId="7" fillId="0" borderId="8" xfId="0" applyFont="1" applyFill="1" applyBorder="1" applyAlignment="1" applyProtection="1">
      <alignment horizontal="right"/>
      <protection hidden="1"/>
    </xf>
    <xf numFmtId="176" fontId="7" fillId="0" borderId="6" xfId="0" applyNumberFormat="1" applyFont="1" applyFill="1" applyBorder="1" applyAlignment="1" applyProtection="1">
      <protection hidden="1"/>
    </xf>
    <xf numFmtId="176" fontId="7" fillId="0" borderId="7" xfId="0" applyNumberFormat="1" applyFont="1" applyFill="1" applyBorder="1" applyAlignment="1" applyProtection="1">
      <protection hidden="1"/>
    </xf>
    <xf numFmtId="176" fontId="7" fillId="0" borderId="8" xfId="0" applyNumberFormat="1" applyFont="1" applyFill="1" applyBorder="1" applyAlignment="1" applyProtection="1">
      <protection hidden="1"/>
    </xf>
    <xf numFmtId="177" fontId="7" fillId="0" borderId="17" xfId="0" applyNumberFormat="1" applyFont="1" applyFill="1" applyBorder="1" applyAlignment="1" applyProtection="1">
      <alignment vertical="center"/>
      <protection hidden="1"/>
    </xf>
    <xf numFmtId="178" fontId="7" fillId="0" borderId="28" xfId="0" applyNumberFormat="1" applyFont="1" applyFill="1" applyBorder="1" applyAlignment="1" applyProtection="1">
      <protection hidden="1"/>
    </xf>
    <xf numFmtId="178" fontId="0" fillId="0" borderId="21" xfId="0" applyNumberFormat="1" applyFill="1" applyBorder="1" applyAlignment="1" applyProtection="1"/>
    <xf numFmtId="178" fontId="0" fillId="0" borderId="21" xfId="0" applyNumberFormat="1" applyBorder="1" applyAlignment="1" applyProtection="1"/>
    <xf numFmtId="178" fontId="0" fillId="0" borderId="29" xfId="0" applyNumberFormat="1" applyBorder="1" applyAlignment="1" applyProtection="1"/>
    <xf numFmtId="178" fontId="7" fillId="0" borderId="6" xfId="0" applyNumberFormat="1" applyFont="1" applyFill="1" applyBorder="1" applyAlignment="1" applyProtection="1">
      <alignment vertical="center"/>
      <protection hidden="1"/>
    </xf>
    <xf numFmtId="178" fontId="7" fillId="0" borderId="7" xfId="0" applyNumberFormat="1" applyFont="1" applyFill="1" applyBorder="1" applyAlignment="1" applyProtection="1">
      <alignment vertical="center"/>
      <protection hidden="1"/>
    </xf>
    <xf numFmtId="178" fontId="0" fillId="0" borderId="7" xfId="0" applyNumberFormat="1" applyFill="1" applyBorder="1" applyAlignment="1" applyProtection="1">
      <alignment vertical="center"/>
    </xf>
    <xf numFmtId="178" fontId="0" fillId="0" borderId="7" xfId="0" applyNumberFormat="1" applyBorder="1" applyAlignment="1" applyProtection="1">
      <alignment vertical="center"/>
    </xf>
    <xf numFmtId="178" fontId="0" fillId="0" borderId="30" xfId="0" applyNumberFormat="1" applyBorder="1" applyAlignment="1" applyProtection="1">
      <alignment vertical="center"/>
    </xf>
    <xf numFmtId="177" fontId="7" fillId="0" borderId="6" xfId="0" applyNumberFormat="1" applyFont="1" applyFill="1" applyBorder="1" applyAlignment="1" applyProtection="1">
      <alignment vertical="center"/>
      <protection hidden="1"/>
    </xf>
    <xf numFmtId="177" fontId="7" fillId="0" borderId="7" xfId="0" applyNumberFormat="1" applyFont="1" applyFill="1" applyBorder="1" applyAlignment="1" applyProtection="1">
      <alignment vertical="center"/>
      <protection hidden="1"/>
    </xf>
    <xf numFmtId="177" fontId="0" fillId="0" borderId="7" xfId="0" applyNumberFormat="1" applyFill="1" applyBorder="1" applyAlignment="1" applyProtection="1">
      <alignment vertical="center"/>
    </xf>
    <xf numFmtId="177" fontId="7" fillId="0" borderId="4" xfId="0" applyNumberFormat="1" applyFont="1" applyFill="1" applyBorder="1" applyAlignment="1" applyProtection="1">
      <protection hidden="1"/>
    </xf>
    <xf numFmtId="177" fontId="7" fillId="0" borderId="1" xfId="0" applyNumberFormat="1" applyFont="1" applyFill="1" applyBorder="1" applyAlignment="1" applyProtection="1">
      <protection hidden="1"/>
    </xf>
    <xf numFmtId="0" fontId="15" fillId="0" borderId="0" xfId="0" applyFont="1" applyFill="1" applyAlignment="1">
      <alignment horizontal="center" vertical="center"/>
    </xf>
    <xf numFmtId="0" fontId="4" fillId="0" borderId="0" xfId="0" applyFont="1" applyFill="1" applyAlignment="1">
      <alignment horizontal="left" vertical="top" wrapText="1"/>
    </xf>
    <xf numFmtId="0" fontId="0" fillId="0" borderId="0" xfId="0" applyFill="1" applyAlignment="1">
      <alignment horizontal="distributed"/>
    </xf>
    <xf numFmtId="0" fontId="0" fillId="0" borderId="0" xfId="0" applyFill="1" applyAlignment="1">
      <alignment horizontal="left"/>
    </xf>
    <xf numFmtId="0" fontId="4" fillId="0" borderId="0" xfId="0" applyFont="1" applyFill="1" applyAlignment="1">
      <alignment horizontal="left" vertical="top"/>
    </xf>
    <xf numFmtId="0" fontId="3" fillId="0" borderId="0" xfId="0" applyFont="1" applyFill="1" applyAlignment="1">
      <alignment horizontal="distributed"/>
    </xf>
    <xf numFmtId="0" fontId="0" fillId="0" borderId="0" xfId="0" applyAlignment="1">
      <alignment horizontal="distributed"/>
    </xf>
    <xf numFmtId="0" fontId="0" fillId="0" borderId="0" xfId="0" applyFill="1" applyAlignment="1"/>
    <xf numFmtId="0" fontId="0" fillId="0" borderId="0" xfId="0" applyAlignment="1">
      <alignment horizontal="distributed" vertical="top"/>
    </xf>
    <xf numFmtId="0" fontId="0" fillId="0" borderId="0" xfId="0" applyFill="1" applyAlignment="1">
      <alignment horizontal="left" vertical="top"/>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41" xfId="0" applyFont="1" applyFill="1" applyBorder="1" applyAlignment="1">
      <alignment horizontal="center" vertical="center" wrapText="1"/>
    </xf>
    <xf numFmtId="176" fontId="0" fillId="0" borderId="26" xfId="0" applyNumberFormat="1" applyFill="1" applyBorder="1" applyAlignment="1">
      <alignment horizontal="right" vertical="center"/>
    </xf>
    <xf numFmtId="0" fontId="0" fillId="0" borderId="58" xfId="0" applyFill="1" applyBorder="1" applyAlignment="1">
      <alignment horizontal="center" shrinkToFit="1"/>
    </xf>
    <xf numFmtId="0" fontId="0" fillId="0" borderId="59" xfId="0" applyFill="1" applyBorder="1" applyAlignment="1">
      <alignment horizontal="center" shrinkToFit="1"/>
    </xf>
    <xf numFmtId="0" fontId="0" fillId="0" borderId="54" xfId="0" applyFill="1" applyBorder="1" applyAlignment="1">
      <alignment horizontal="center"/>
    </xf>
    <xf numFmtId="0" fontId="0" fillId="0" borderId="55" xfId="0" applyFill="1" applyBorder="1" applyAlignment="1">
      <alignment horizontal="center"/>
    </xf>
    <xf numFmtId="0" fontId="0" fillId="0" borderId="56" xfId="0" applyFill="1" applyBorder="1" applyAlignment="1">
      <alignment horizontal="center"/>
    </xf>
    <xf numFmtId="0" fontId="0" fillId="0" borderId="34" xfId="0" applyFill="1" applyBorder="1" applyAlignment="1">
      <alignment horizontal="center"/>
    </xf>
    <xf numFmtId="0" fontId="0" fillId="0" borderId="35" xfId="0" applyFill="1" applyBorder="1" applyAlignment="1">
      <alignment horizontal="center"/>
    </xf>
    <xf numFmtId="0" fontId="0" fillId="0" borderId="39" xfId="0" applyFill="1" applyBorder="1" applyAlignment="1">
      <alignment horizontal="center"/>
    </xf>
    <xf numFmtId="0" fontId="0" fillId="0" borderId="40" xfId="0" applyFill="1" applyBorder="1" applyAlignment="1">
      <alignment horizontal="center"/>
    </xf>
    <xf numFmtId="176" fontId="0" fillId="0" borderId="53" xfId="0" applyNumberFormat="1" applyFill="1" applyBorder="1" applyAlignment="1">
      <alignment horizontal="right" vertical="center"/>
    </xf>
    <xf numFmtId="176" fontId="0" fillId="0" borderId="54" xfId="0" applyNumberFormat="1" applyFill="1" applyBorder="1" applyAlignment="1">
      <alignment horizontal="right" vertical="center" wrapText="1"/>
    </xf>
    <xf numFmtId="176" fontId="0" fillId="0" borderId="55" xfId="0" applyNumberFormat="1" applyFill="1" applyBorder="1" applyAlignment="1">
      <alignment horizontal="right" vertical="center" wrapText="1"/>
    </xf>
    <xf numFmtId="176" fontId="0" fillId="0" borderId="56" xfId="0" applyNumberFormat="1" applyFill="1" applyBorder="1" applyAlignment="1">
      <alignment horizontal="right" vertical="center" wrapText="1"/>
    </xf>
    <xf numFmtId="0" fontId="0" fillId="0" borderId="0" xfId="0" applyFill="1" applyAlignment="1">
      <alignment horizontal="left" vertical="center"/>
    </xf>
    <xf numFmtId="0" fontId="0" fillId="0" borderId="63" xfId="0" applyFill="1" applyBorder="1" applyAlignment="1">
      <alignment horizontal="center" vertical="center" shrinkToFit="1"/>
    </xf>
    <xf numFmtId="0" fontId="0" fillId="0" borderId="64" xfId="0" applyFill="1" applyBorder="1" applyAlignment="1">
      <alignment horizontal="center" vertical="center" shrinkToFit="1"/>
    </xf>
    <xf numFmtId="38" fontId="0" fillId="0" borderId="64" xfId="2" applyFont="1" applyFill="1" applyBorder="1" applyAlignment="1">
      <alignment horizontal="center"/>
    </xf>
    <xf numFmtId="38" fontId="0" fillId="0" borderId="66" xfId="2" applyFont="1" applyFill="1" applyBorder="1" applyAlignment="1">
      <alignment horizontal="center"/>
    </xf>
    <xf numFmtId="0" fontId="0" fillId="0" borderId="57" xfId="0" applyFill="1" applyBorder="1" applyAlignment="1">
      <alignment horizontal="center" shrinkToFit="1"/>
    </xf>
    <xf numFmtId="0" fontId="0" fillId="0" borderId="65" xfId="0" applyFill="1" applyBorder="1" applyAlignment="1">
      <alignment horizontal="center" shrinkToFit="1"/>
    </xf>
    <xf numFmtId="0" fontId="0" fillId="0" borderId="61" xfId="0" applyFill="1" applyBorder="1" applyAlignment="1">
      <alignment horizontal="center" vertical="center" shrinkToFit="1"/>
    </xf>
    <xf numFmtId="0" fontId="0" fillId="0" borderId="1" xfId="0" applyFill="1" applyBorder="1" applyAlignment="1">
      <alignment horizontal="center" vertical="center" shrinkToFit="1"/>
    </xf>
    <xf numFmtId="38" fontId="0" fillId="0" borderId="1" xfId="2" applyFont="1" applyFill="1" applyBorder="1" applyAlignment="1">
      <alignment horizontal="center" shrinkToFit="1"/>
    </xf>
    <xf numFmtId="38" fontId="0" fillId="0" borderId="62" xfId="2" applyFont="1" applyFill="1" applyBorder="1" applyAlignment="1">
      <alignment horizontal="center" shrinkToFit="1"/>
    </xf>
    <xf numFmtId="0" fontId="0" fillId="0" borderId="70" xfId="0" applyFill="1" applyBorder="1" applyAlignment="1">
      <alignment horizontal="center" vertical="center" shrinkToFit="1"/>
    </xf>
    <xf numFmtId="0" fontId="0" fillId="0" borderId="57" xfId="0" applyFill="1" applyBorder="1" applyAlignment="1">
      <alignment horizontal="center" vertical="center" shrinkToFit="1"/>
    </xf>
    <xf numFmtId="176" fontId="9" fillId="0" borderId="26" xfId="0" applyNumberFormat="1" applyFont="1" applyFill="1" applyBorder="1" applyAlignment="1">
      <alignment horizontal="center" vertical="center"/>
    </xf>
    <xf numFmtId="0" fontId="9" fillId="0" borderId="26" xfId="0" applyFont="1" applyFill="1" applyBorder="1" applyAlignment="1">
      <alignment horizontal="center" vertical="center"/>
    </xf>
    <xf numFmtId="38" fontId="9" fillId="0" borderId="26" xfId="2" applyFont="1" applyFill="1" applyBorder="1" applyAlignment="1">
      <alignment horizontal="center" vertical="center"/>
    </xf>
    <xf numFmtId="0" fontId="5" fillId="0" borderId="26" xfId="0" applyFont="1" applyFill="1" applyBorder="1" applyAlignment="1">
      <alignment horizontal="center" vertical="center"/>
    </xf>
    <xf numFmtId="0" fontId="11" fillId="0" borderId="26" xfId="0" applyFont="1" applyFill="1" applyBorder="1" applyAlignment="1">
      <alignment horizontal="center" vertical="center" wrapText="1" shrinkToFit="1"/>
    </xf>
    <xf numFmtId="0" fontId="11" fillId="0" borderId="26" xfId="0" applyFont="1" applyFill="1" applyBorder="1" applyAlignment="1">
      <alignment horizontal="center" vertical="center" shrinkToFit="1"/>
    </xf>
    <xf numFmtId="0" fontId="0" fillId="0" borderId="60" xfId="0" applyFill="1" applyBorder="1" applyAlignment="1">
      <alignment horizontal="center" shrinkToFit="1"/>
    </xf>
    <xf numFmtId="0" fontId="14" fillId="0" borderId="42" xfId="0" applyFont="1" applyFill="1" applyBorder="1" applyAlignment="1">
      <alignment horizontal="center" shrinkToFit="1"/>
    </xf>
    <xf numFmtId="0" fontId="14" fillId="0" borderId="43" xfId="0" applyFont="1" applyFill="1" applyBorder="1" applyAlignment="1">
      <alignment horizontal="center" shrinkToFit="1"/>
    </xf>
    <xf numFmtId="0" fontId="14" fillId="0" borderId="44" xfId="0" applyFont="1" applyFill="1" applyBorder="1" applyAlignment="1">
      <alignment horizontal="center" shrinkToFit="1"/>
    </xf>
    <xf numFmtId="0" fontId="0" fillId="0" borderId="67" xfId="0" applyFill="1" applyBorder="1" applyAlignment="1">
      <alignment horizontal="center" vertical="center" shrinkToFit="1"/>
    </xf>
    <xf numFmtId="0" fontId="0" fillId="0" borderId="4" xfId="0" applyFill="1" applyBorder="1" applyAlignment="1">
      <alignment horizontal="center" vertical="center" shrinkToFit="1"/>
    </xf>
    <xf numFmtId="0" fontId="0" fillId="0" borderId="4" xfId="0" applyFill="1" applyBorder="1" applyAlignment="1">
      <alignment horizontal="center" shrinkToFit="1"/>
    </xf>
    <xf numFmtId="2" fontId="0" fillId="0" borderId="69" xfId="0" applyNumberFormat="1" applyFill="1" applyBorder="1" applyAlignment="1">
      <alignment horizontal="center" shrinkToFit="1"/>
    </xf>
    <xf numFmtId="2" fontId="0" fillId="0" borderId="68" xfId="0" applyNumberFormat="1" applyFill="1" applyBorder="1" applyAlignment="1">
      <alignment horizontal="center" shrinkToFit="1"/>
    </xf>
  </cellXfs>
  <cellStyles count="3">
    <cellStyle name="桁区切り" xfId="2" builtinId="6"/>
    <cellStyle name="標準" xfId="0" builtinId="0"/>
    <cellStyle name="標準_２０年度税率モデルケース"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147918</xdr:colOff>
      <xdr:row>0</xdr:row>
      <xdr:rowOff>57150</xdr:rowOff>
    </xdr:from>
    <xdr:to>
      <xdr:col>33</xdr:col>
      <xdr:colOff>195544</xdr:colOff>
      <xdr:row>3</xdr:row>
      <xdr:rowOff>76200</xdr:rowOff>
    </xdr:to>
    <xdr:sp macro="" textlink="">
      <xdr:nvSpPr>
        <xdr:cNvPr id="9422" name="AutoShape 7">
          <a:extLst>
            <a:ext uri="{FF2B5EF4-FFF2-40B4-BE49-F238E27FC236}">
              <a16:creationId xmlns:a16="http://schemas.microsoft.com/office/drawing/2014/main" id="{00000000-0008-0000-0000-0000CE240000}"/>
            </a:ext>
          </a:extLst>
        </xdr:cNvPr>
        <xdr:cNvSpPr>
          <a:spLocks noChangeArrowheads="1"/>
        </xdr:cNvSpPr>
      </xdr:nvSpPr>
      <xdr:spPr bwMode="auto">
        <a:xfrm>
          <a:off x="1324536" y="57150"/>
          <a:ext cx="6636684" cy="725021"/>
        </a:xfrm>
        <a:prstGeom prst="bevel">
          <a:avLst>
            <a:gd name="adj" fmla="val 12500"/>
          </a:avLst>
        </a:prstGeom>
        <a:gradFill rotWithShape="0">
          <a:gsLst>
            <a:gs pos="0">
              <a:srgbClr val="FFEFD1"/>
            </a:gs>
            <a:gs pos="64999">
              <a:srgbClr val="F0EBD5"/>
            </a:gs>
            <a:gs pos="100000">
              <a:srgbClr val="D1C39F"/>
            </a:gs>
          </a:gsLst>
          <a:path path="rect">
            <a:fillToRect l="50000" t="50000" r="50000" b="50000"/>
          </a:path>
        </a:gradFill>
        <a:ln w="9525">
          <a:solidFill>
            <a:srgbClr val="000000"/>
          </a:solidFill>
          <a:miter lim="800000"/>
          <a:headEnd/>
          <a:tailEnd/>
        </a:ln>
      </xdr:spPr>
    </xdr:sp>
    <xdr:clientData/>
  </xdr:twoCellAnchor>
  <xdr:twoCellAnchor editAs="oneCell">
    <xdr:from>
      <xdr:col>1</xdr:col>
      <xdr:colOff>47625</xdr:colOff>
      <xdr:row>5</xdr:row>
      <xdr:rowOff>47625</xdr:rowOff>
    </xdr:from>
    <xdr:to>
      <xdr:col>1</xdr:col>
      <xdr:colOff>171450</xdr:colOff>
      <xdr:row>5</xdr:row>
      <xdr:rowOff>171450</xdr:rowOff>
    </xdr:to>
    <xdr:pic>
      <xdr:nvPicPr>
        <xdr:cNvPr id="9423" name="Picture 9" descr="BD21294_">
          <a:extLst>
            <a:ext uri="{FF2B5EF4-FFF2-40B4-BE49-F238E27FC236}">
              <a16:creationId xmlns:a16="http://schemas.microsoft.com/office/drawing/2014/main" id="{00000000-0008-0000-0000-0000CF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923925"/>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195542</xdr:colOff>
      <xdr:row>1</xdr:row>
      <xdr:rowOff>9524</xdr:rowOff>
    </xdr:from>
    <xdr:to>
      <xdr:col>32</xdr:col>
      <xdr:colOff>81242</xdr:colOff>
      <xdr:row>2</xdr:row>
      <xdr:rowOff>133350</xdr:rowOff>
    </xdr:to>
    <xdr:sp macro="" textlink="">
      <xdr:nvSpPr>
        <xdr:cNvPr id="1035" name="WordArt 11">
          <a:extLst>
            <a:ext uri="{FF2B5EF4-FFF2-40B4-BE49-F238E27FC236}">
              <a16:creationId xmlns:a16="http://schemas.microsoft.com/office/drawing/2014/main" id="{00000000-0008-0000-0000-00000B040000}"/>
            </a:ext>
          </a:extLst>
        </xdr:cNvPr>
        <xdr:cNvSpPr>
          <a:spLocks noChangeArrowheads="1" noChangeShapeType="1" noTextEdit="1"/>
        </xdr:cNvSpPr>
      </xdr:nvSpPr>
      <xdr:spPr bwMode="auto">
        <a:xfrm>
          <a:off x="1607483" y="244848"/>
          <a:ext cx="6004112" cy="359149"/>
        </a:xfrm>
        <a:prstGeom prst="rect">
          <a:avLst/>
        </a:prstGeom>
      </xdr:spPr>
      <xdr:txBody>
        <a:bodyPr wrap="none" fromWordArt="1">
          <a:prstTxWarp prst="textPlain">
            <a:avLst>
              <a:gd name="adj" fmla="val 50000"/>
            </a:avLst>
          </a:prstTxWarp>
        </a:bodyPr>
        <a:lstStyle/>
        <a:p>
          <a:pPr algn="ctr" rtl="0"/>
          <a:r>
            <a:rPr lang="ja-JP" altLang="en-US" sz="2000" kern="10" spc="0">
              <a:ln w="9525">
                <a:solidFill>
                  <a:srgbClr val="000000"/>
                </a:solidFill>
                <a:round/>
                <a:headEnd/>
                <a:tailEnd/>
              </a:ln>
              <a:solidFill>
                <a:srgbClr val="CCFFCC"/>
              </a:solidFill>
              <a:effectLst/>
              <a:latin typeface="HGP創英角ﾎﾟｯﾌﾟ体"/>
              <a:ea typeface="HGP創英角ﾎﾟｯﾌﾟ体"/>
            </a:rPr>
            <a:t>飯能市　国民健康保険税　試算表</a:t>
          </a:r>
        </a:p>
      </xdr:txBody>
    </xdr:sp>
    <xdr:clientData/>
  </xdr:twoCellAnchor>
  <xdr:twoCellAnchor editAs="oneCell">
    <xdr:from>
      <xdr:col>1</xdr:col>
      <xdr:colOff>47625</xdr:colOff>
      <xdr:row>6</xdr:row>
      <xdr:rowOff>38100</xdr:rowOff>
    </xdr:from>
    <xdr:to>
      <xdr:col>1</xdr:col>
      <xdr:colOff>171450</xdr:colOff>
      <xdr:row>6</xdr:row>
      <xdr:rowOff>161925</xdr:rowOff>
    </xdr:to>
    <xdr:pic>
      <xdr:nvPicPr>
        <xdr:cNvPr id="9425" name="Picture 15" descr="BD21294_">
          <a:extLst>
            <a:ext uri="{FF2B5EF4-FFF2-40B4-BE49-F238E27FC236}">
              <a16:creationId xmlns:a16="http://schemas.microsoft.com/office/drawing/2014/main" id="{00000000-0008-0000-0000-0000D1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49" y="1181100"/>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36895</xdr:colOff>
      <xdr:row>50</xdr:row>
      <xdr:rowOff>7957</xdr:rowOff>
    </xdr:from>
    <xdr:to>
      <xdr:col>36</xdr:col>
      <xdr:colOff>3033</xdr:colOff>
      <xdr:row>55</xdr:row>
      <xdr:rowOff>163324</xdr:rowOff>
    </xdr:to>
    <xdr:grpSp>
      <xdr:nvGrpSpPr>
        <xdr:cNvPr id="9426" name="Group 78">
          <a:extLst>
            <a:ext uri="{FF2B5EF4-FFF2-40B4-BE49-F238E27FC236}">
              <a16:creationId xmlns:a16="http://schemas.microsoft.com/office/drawing/2014/main" id="{00000000-0008-0000-0000-0000D2240000}"/>
            </a:ext>
          </a:extLst>
        </xdr:cNvPr>
        <xdr:cNvGrpSpPr>
          <a:grpSpLocks/>
        </xdr:cNvGrpSpPr>
      </xdr:nvGrpSpPr>
      <xdr:grpSpPr bwMode="auto">
        <a:xfrm>
          <a:off x="2390130" y="11146604"/>
          <a:ext cx="6084550" cy="1107867"/>
          <a:chOff x="-683" y="776"/>
          <a:chExt cx="666" cy="115"/>
        </a:xfrm>
      </xdr:grpSpPr>
      <xdr:grpSp>
        <xdr:nvGrpSpPr>
          <xdr:cNvPr id="9435" name="Group 40" descr="ピンクの画用紙">
            <a:extLst>
              <a:ext uri="{FF2B5EF4-FFF2-40B4-BE49-F238E27FC236}">
                <a16:creationId xmlns:a16="http://schemas.microsoft.com/office/drawing/2014/main" id="{00000000-0008-0000-0000-0000DB240000}"/>
              </a:ext>
            </a:extLst>
          </xdr:cNvPr>
          <xdr:cNvGrpSpPr>
            <a:grpSpLocks/>
          </xdr:cNvGrpSpPr>
        </xdr:nvGrpSpPr>
        <xdr:grpSpPr bwMode="auto">
          <a:xfrm>
            <a:off x="-683" y="776"/>
            <a:ext cx="649" cy="64"/>
            <a:chOff x="-680" y="749"/>
            <a:chExt cx="646" cy="65"/>
          </a:xfrm>
        </xdr:grpSpPr>
        <xdr:sp macro="" textlink="">
          <xdr:nvSpPr>
            <xdr:cNvPr id="9437" name="AutoShape 37" descr="ピンクの画用紙">
              <a:extLst>
                <a:ext uri="{FF2B5EF4-FFF2-40B4-BE49-F238E27FC236}">
                  <a16:creationId xmlns:a16="http://schemas.microsoft.com/office/drawing/2014/main" id="{00000000-0008-0000-0000-0000DD240000}"/>
                </a:ext>
              </a:extLst>
            </xdr:cNvPr>
            <xdr:cNvSpPr>
              <a:spLocks noChangeArrowheads="1"/>
            </xdr:cNvSpPr>
          </xdr:nvSpPr>
          <xdr:spPr bwMode="auto">
            <a:xfrm>
              <a:off x="-679" y="790"/>
              <a:ext cx="645" cy="24"/>
            </a:xfrm>
            <a:prstGeom prst="flowChartProcess">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438" name="AutoShape 38" descr="ピンクの画用紙">
              <a:extLst>
                <a:ext uri="{FF2B5EF4-FFF2-40B4-BE49-F238E27FC236}">
                  <a16:creationId xmlns:a16="http://schemas.microsoft.com/office/drawing/2014/main" id="{00000000-0008-0000-0000-0000DE240000}"/>
                </a:ext>
              </a:extLst>
            </xdr:cNvPr>
            <xdr:cNvSpPr>
              <a:spLocks noChangeArrowheads="1"/>
            </xdr:cNvSpPr>
          </xdr:nvSpPr>
          <xdr:spPr bwMode="auto">
            <a:xfrm rot="16200000">
              <a:off x="-283" y="766"/>
              <a:ext cx="57" cy="24"/>
            </a:xfrm>
            <a:prstGeom prst="flowChartProcess">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439" name="AutoShape 39" descr="ピンクの画用紙">
              <a:extLst>
                <a:ext uri="{FF2B5EF4-FFF2-40B4-BE49-F238E27FC236}">
                  <a16:creationId xmlns:a16="http://schemas.microsoft.com/office/drawing/2014/main" id="{00000000-0008-0000-0000-0000DF240000}"/>
                </a:ext>
              </a:extLst>
            </xdr:cNvPr>
            <xdr:cNvSpPr>
              <a:spLocks noChangeArrowheads="1"/>
            </xdr:cNvSpPr>
          </xdr:nvSpPr>
          <xdr:spPr bwMode="auto">
            <a:xfrm rot="16200000">
              <a:off x="-695" y="766"/>
              <a:ext cx="54" cy="24"/>
            </a:xfrm>
            <a:prstGeom prst="flowChartProcess">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9436" name="AutoShape 41" descr="ピンクの画用紙">
            <a:extLst>
              <a:ext uri="{FF2B5EF4-FFF2-40B4-BE49-F238E27FC236}">
                <a16:creationId xmlns:a16="http://schemas.microsoft.com/office/drawing/2014/main" id="{00000000-0008-0000-0000-0000DC240000}"/>
              </a:ext>
            </a:extLst>
          </xdr:cNvPr>
          <xdr:cNvSpPr>
            <a:spLocks noChangeArrowheads="1"/>
          </xdr:cNvSpPr>
        </xdr:nvSpPr>
        <xdr:spPr bwMode="auto">
          <a:xfrm>
            <a:off x="-62" y="776"/>
            <a:ext cx="45" cy="115"/>
          </a:xfrm>
          <a:prstGeom prst="downArrow">
            <a:avLst>
              <a:gd name="adj1" fmla="val 50000"/>
              <a:gd name="adj2" fmla="val 72917"/>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xdr:col>
      <xdr:colOff>0</xdr:colOff>
      <xdr:row>22</xdr:row>
      <xdr:rowOff>9525</xdr:rowOff>
    </xdr:from>
    <xdr:to>
      <xdr:col>4</xdr:col>
      <xdr:colOff>161925</xdr:colOff>
      <xdr:row>23</xdr:row>
      <xdr:rowOff>142875</xdr:rowOff>
    </xdr:to>
    <xdr:sp macro="" textlink="">
      <xdr:nvSpPr>
        <xdr:cNvPr id="1096" name="AutoShape 72">
          <a:extLst>
            <a:ext uri="{FF2B5EF4-FFF2-40B4-BE49-F238E27FC236}">
              <a16:creationId xmlns:a16="http://schemas.microsoft.com/office/drawing/2014/main" id="{00000000-0008-0000-0000-000048040000}"/>
            </a:ext>
          </a:extLst>
        </xdr:cNvPr>
        <xdr:cNvSpPr>
          <a:spLocks noChangeArrowheads="1"/>
        </xdr:cNvSpPr>
      </xdr:nvSpPr>
      <xdr:spPr bwMode="auto">
        <a:xfrm>
          <a:off x="180975" y="3590925"/>
          <a:ext cx="704850" cy="352425"/>
        </a:xfrm>
        <a:prstGeom prst="flowChartAlternateProcess">
          <a:avLst/>
        </a:prstGeom>
        <a:gradFill rotWithShape="0">
          <a:gsLst>
            <a:gs pos="0">
              <a:srgbClr val="5E9EFF"/>
            </a:gs>
            <a:gs pos="39999">
              <a:srgbClr val="85C2FF"/>
            </a:gs>
            <a:gs pos="70000">
              <a:srgbClr val="C4D6EB"/>
            </a:gs>
            <a:gs pos="100000">
              <a:srgbClr val="FFEBFA"/>
            </a:gs>
          </a:gsLst>
          <a:lin ang="5400000" scaled="1"/>
        </a:gradFill>
        <a:ln w="9525">
          <a:solidFill>
            <a:srgbClr val="0000FF"/>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HGSｺﾞｼｯｸE"/>
              <a:ea typeface="HGSｺﾞｼｯｸE"/>
            </a:rPr>
            <a:t>入力表</a:t>
          </a:r>
        </a:p>
      </xdr:txBody>
    </xdr:sp>
    <xdr:clientData/>
  </xdr:twoCellAnchor>
  <xdr:twoCellAnchor>
    <xdr:from>
      <xdr:col>1</xdr:col>
      <xdr:colOff>171450</xdr:colOff>
      <xdr:row>25</xdr:row>
      <xdr:rowOff>47625</xdr:rowOff>
    </xdr:from>
    <xdr:to>
      <xdr:col>11</xdr:col>
      <xdr:colOff>9525</xdr:colOff>
      <xdr:row>25</xdr:row>
      <xdr:rowOff>209550</xdr:rowOff>
    </xdr:to>
    <xdr:sp macro="" textlink="">
      <xdr:nvSpPr>
        <xdr:cNvPr id="9429" name="AutoShape 114">
          <a:extLst>
            <a:ext uri="{FF2B5EF4-FFF2-40B4-BE49-F238E27FC236}">
              <a16:creationId xmlns:a16="http://schemas.microsoft.com/office/drawing/2014/main" id="{00000000-0008-0000-0000-0000D5240000}"/>
            </a:ext>
          </a:extLst>
        </xdr:cNvPr>
        <xdr:cNvSpPr>
          <a:spLocks/>
        </xdr:cNvSpPr>
      </xdr:nvSpPr>
      <xdr:spPr bwMode="auto">
        <a:xfrm rot="-5400000">
          <a:off x="1095375" y="3448050"/>
          <a:ext cx="161925" cy="1647825"/>
        </a:xfrm>
        <a:prstGeom prst="rightBrace">
          <a:avLst>
            <a:gd name="adj1" fmla="val 84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9525</xdr:colOff>
      <xdr:row>25</xdr:row>
      <xdr:rowOff>38100</xdr:rowOff>
    </xdr:from>
    <xdr:to>
      <xdr:col>30</xdr:col>
      <xdr:colOff>28575</xdr:colOff>
      <xdr:row>25</xdr:row>
      <xdr:rowOff>200025</xdr:rowOff>
    </xdr:to>
    <xdr:sp macro="" textlink="">
      <xdr:nvSpPr>
        <xdr:cNvPr id="9430" name="AutoShape 115">
          <a:extLst>
            <a:ext uri="{FF2B5EF4-FFF2-40B4-BE49-F238E27FC236}">
              <a16:creationId xmlns:a16="http://schemas.microsoft.com/office/drawing/2014/main" id="{00000000-0008-0000-0000-0000D6240000}"/>
            </a:ext>
          </a:extLst>
        </xdr:cNvPr>
        <xdr:cNvSpPr>
          <a:spLocks/>
        </xdr:cNvSpPr>
      </xdr:nvSpPr>
      <xdr:spPr bwMode="auto">
        <a:xfrm rot="-5400000">
          <a:off x="3776662" y="3128963"/>
          <a:ext cx="161925" cy="3276600"/>
        </a:xfrm>
        <a:prstGeom prst="rightBrace">
          <a:avLst>
            <a:gd name="adj1" fmla="val 1221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99734</xdr:colOff>
      <xdr:row>23</xdr:row>
      <xdr:rowOff>125506</xdr:rowOff>
    </xdr:from>
    <xdr:to>
      <xdr:col>30</xdr:col>
      <xdr:colOff>220756</xdr:colOff>
      <xdr:row>37</xdr:row>
      <xdr:rowOff>144556</xdr:rowOff>
    </xdr:to>
    <xdr:sp macro="" textlink="">
      <xdr:nvSpPr>
        <xdr:cNvPr id="9434" name="Rectangle 136">
          <a:extLst>
            <a:ext uri="{FF2B5EF4-FFF2-40B4-BE49-F238E27FC236}">
              <a16:creationId xmlns:a16="http://schemas.microsoft.com/office/drawing/2014/main" id="{00000000-0008-0000-0000-0000DA240000}"/>
            </a:ext>
          </a:extLst>
        </xdr:cNvPr>
        <xdr:cNvSpPr>
          <a:spLocks noChangeArrowheads="1"/>
        </xdr:cNvSpPr>
      </xdr:nvSpPr>
      <xdr:spPr bwMode="auto">
        <a:xfrm>
          <a:off x="99734" y="5403477"/>
          <a:ext cx="7180728" cy="3044638"/>
        </a:xfrm>
        <a:prstGeom prst="rect">
          <a:avLst/>
        </a:prstGeom>
        <a:noFill/>
        <a:ln w="57150">
          <a:pattFill prst="sphere">
            <a:fgClr>
              <a:srgbClr val="0000FF"/>
            </a:fgClr>
            <a:bgClr>
              <a:srgbClr val="FFFFFF"/>
            </a:bgClr>
          </a:patt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94034</xdr:colOff>
      <xdr:row>50</xdr:row>
      <xdr:rowOff>18023</xdr:rowOff>
    </xdr:from>
    <xdr:to>
      <xdr:col>19</xdr:col>
      <xdr:colOff>67235</xdr:colOff>
      <xdr:row>53</xdr:row>
      <xdr:rowOff>33617</xdr:rowOff>
    </xdr:to>
    <xdr:sp macro="" textlink="">
      <xdr:nvSpPr>
        <xdr:cNvPr id="2" name="AutoShape 39" descr="ピンクの画用紙">
          <a:extLst>
            <a:ext uri="{FF2B5EF4-FFF2-40B4-BE49-F238E27FC236}">
              <a16:creationId xmlns:a16="http://schemas.microsoft.com/office/drawing/2014/main" id="{90ED72C9-52C1-4F4E-BCFE-97B64C9FF5D2}"/>
            </a:ext>
          </a:extLst>
        </xdr:cNvPr>
        <xdr:cNvSpPr>
          <a:spLocks noChangeArrowheads="1"/>
        </xdr:cNvSpPr>
      </xdr:nvSpPr>
      <xdr:spPr bwMode="auto">
        <a:xfrm rot="10800000">
          <a:off x="4329858" y="10260199"/>
          <a:ext cx="208524" cy="587094"/>
        </a:xfrm>
        <a:prstGeom prst="flowChartProcess">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73947</xdr:colOff>
      <xdr:row>15</xdr:row>
      <xdr:rowOff>35255</xdr:rowOff>
    </xdr:from>
    <xdr:ext cx="109841" cy="108225"/>
    <xdr:pic>
      <xdr:nvPicPr>
        <xdr:cNvPr id="4" name="Picture 119" descr="BD15022_">
          <a:extLst>
            <a:ext uri="{FF2B5EF4-FFF2-40B4-BE49-F238E27FC236}">
              <a16:creationId xmlns:a16="http://schemas.microsoft.com/office/drawing/2014/main" id="{18022030-38AC-4FCC-BF18-A2F70E1213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9271" y="3565108"/>
          <a:ext cx="109841" cy="10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71717</xdr:colOff>
      <xdr:row>16</xdr:row>
      <xdr:rowOff>44824</xdr:rowOff>
    </xdr:from>
    <xdr:ext cx="114300" cy="112619"/>
    <xdr:pic>
      <xdr:nvPicPr>
        <xdr:cNvPr id="5" name="Picture 119" descr="BD15022_">
          <a:extLst>
            <a:ext uri="{FF2B5EF4-FFF2-40B4-BE49-F238E27FC236}">
              <a16:creationId xmlns:a16="http://schemas.microsoft.com/office/drawing/2014/main" id="{EA9F989F-013E-496D-AFB0-8365BFB4D74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041" y="3092824"/>
          <a:ext cx="114300" cy="112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67235</xdr:colOff>
      <xdr:row>17</xdr:row>
      <xdr:rowOff>44823</xdr:rowOff>
    </xdr:from>
    <xdr:ext cx="114300" cy="112619"/>
    <xdr:pic>
      <xdr:nvPicPr>
        <xdr:cNvPr id="6" name="Picture 119" descr="BD15022_">
          <a:extLst>
            <a:ext uri="{FF2B5EF4-FFF2-40B4-BE49-F238E27FC236}">
              <a16:creationId xmlns:a16="http://schemas.microsoft.com/office/drawing/2014/main" id="{1D512D54-0CCD-4AD3-8D87-C4FE58298D3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2559" y="3283323"/>
          <a:ext cx="114300" cy="112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67235</xdr:colOff>
      <xdr:row>18</xdr:row>
      <xdr:rowOff>44824</xdr:rowOff>
    </xdr:from>
    <xdr:ext cx="114300" cy="112619"/>
    <xdr:pic>
      <xdr:nvPicPr>
        <xdr:cNvPr id="7" name="Picture 119" descr="BD15022_">
          <a:extLst>
            <a:ext uri="{FF2B5EF4-FFF2-40B4-BE49-F238E27FC236}">
              <a16:creationId xmlns:a16="http://schemas.microsoft.com/office/drawing/2014/main" id="{CC67543C-6DCF-4CA4-B40A-4301D330D31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2559" y="3473824"/>
          <a:ext cx="114300" cy="112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78441</xdr:colOff>
      <xdr:row>19</xdr:row>
      <xdr:rowOff>67236</xdr:rowOff>
    </xdr:from>
    <xdr:ext cx="114300" cy="112619"/>
    <xdr:pic>
      <xdr:nvPicPr>
        <xdr:cNvPr id="8" name="Picture 119" descr="BD15022_">
          <a:extLst>
            <a:ext uri="{FF2B5EF4-FFF2-40B4-BE49-F238E27FC236}">
              <a16:creationId xmlns:a16="http://schemas.microsoft.com/office/drawing/2014/main" id="{D1EBE8A2-3483-4F99-B955-F033FEB1CB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765" y="4538383"/>
          <a:ext cx="114300" cy="112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71717</xdr:colOff>
      <xdr:row>20</xdr:row>
      <xdr:rowOff>56029</xdr:rowOff>
    </xdr:from>
    <xdr:ext cx="114300" cy="112619"/>
    <xdr:pic>
      <xdr:nvPicPr>
        <xdr:cNvPr id="9" name="Picture 119" descr="BD15022_">
          <a:extLst>
            <a:ext uri="{FF2B5EF4-FFF2-40B4-BE49-F238E27FC236}">
              <a16:creationId xmlns:a16="http://schemas.microsoft.com/office/drawing/2014/main" id="{910BA137-40AB-4B85-8CE1-623E8054647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041" y="4762500"/>
          <a:ext cx="114300" cy="112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G69"/>
  <sheetViews>
    <sheetView showGridLines="0" tabSelected="1" view="pageBreakPreview" zoomScale="85" zoomScaleNormal="100" zoomScaleSheetLayoutView="85" workbookViewId="0">
      <selection activeCell="C30" sqref="C30:F30"/>
    </sheetView>
  </sheetViews>
  <sheetFormatPr defaultColWidth="2.375" defaultRowHeight="13.5" x14ac:dyDescent="0.15"/>
  <cols>
    <col min="1" max="39" width="3.125" style="3" customWidth="1"/>
    <col min="40" max="40" width="3.125" style="4" customWidth="1"/>
    <col min="41" max="41" width="9.625" style="5" hidden="1" customWidth="1"/>
    <col min="42" max="42" width="8.75" style="5" hidden="1" customWidth="1"/>
    <col min="43" max="43" width="12.25" style="5" hidden="1" customWidth="1"/>
    <col min="44" max="46" width="2.375" style="5" hidden="1" customWidth="1"/>
    <col min="47" max="47" width="3.5" style="5" hidden="1" customWidth="1"/>
    <col min="48" max="50" width="2.375" style="5" hidden="1" customWidth="1"/>
    <col min="51" max="51" width="3.75" style="5" hidden="1" customWidth="1"/>
    <col min="52" max="52" width="11.5" style="5" hidden="1" customWidth="1"/>
    <col min="53" max="53" width="11.125" style="5" hidden="1" customWidth="1"/>
    <col min="54" max="54" width="6.625" style="5" hidden="1" customWidth="1"/>
    <col min="55" max="57" width="6.5" style="5" hidden="1" customWidth="1"/>
    <col min="58" max="59" width="2.375" style="5" hidden="1" customWidth="1"/>
    <col min="60" max="61" width="2.5" style="5" hidden="1" customWidth="1"/>
    <col min="62" max="62" width="6.75" style="5" hidden="1" customWidth="1"/>
    <col min="63" max="64" width="2.375" style="5" hidden="1" customWidth="1"/>
    <col min="65" max="66" width="9" style="54" hidden="1" customWidth="1"/>
    <col min="67" max="67" width="12.875" style="54" hidden="1" customWidth="1"/>
    <col min="68" max="68" width="2.75" style="54" hidden="1" customWidth="1"/>
    <col min="69" max="69" width="9" style="54" hidden="1" customWidth="1"/>
    <col min="70" max="70" width="2.625" style="54" hidden="1" customWidth="1"/>
    <col min="71" max="75" width="9" style="54" hidden="1" customWidth="1"/>
    <col min="76" max="76" width="2.375" style="54" hidden="1" customWidth="1"/>
    <col min="77" max="82" width="6" style="79" hidden="1" customWidth="1"/>
    <col min="83" max="84" width="9" style="54" hidden="1" customWidth="1"/>
    <col min="85" max="240" width="2.375" style="4" customWidth="1"/>
    <col min="241" max="16384" width="2.375" style="3"/>
  </cols>
  <sheetData>
    <row r="1" spans="1:53" ht="18.75" customHeight="1" thickBot="1" x14ac:dyDescent="0.2"/>
    <row r="2" spans="1:53" ht="18.75" customHeight="1" thickBot="1" x14ac:dyDescent="0.2">
      <c r="AO2" s="28" t="s">
        <v>24</v>
      </c>
      <c r="AP2" s="29"/>
      <c r="AQ2" s="29"/>
      <c r="AR2" s="29"/>
      <c r="AS2" s="215">
        <v>8</v>
      </c>
      <c r="AT2" s="197"/>
      <c r="AU2" s="197"/>
      <c r="AV2" s="197"/>
      <c r="AW2" s="197"/>
      <c r="AX2" s="197"/>
      <c r="AY2" s="197"/>
      <c r="AZ2" s="198"/>
    </row>
    <row r="3" spans="1:53" ht="18.75" customHeight="1" x14ac:dyDescent="0.15">
      <c r="AO3" s="28" t="s">
        <v>25</v>
      </c>
      <c r="AP3" s="29"/>
      <c r="AQ3" s="29"/>
      <c r="AR3" s="30"/>
      <c r="AS3" s="228" t="s">
        <v>26</v>
      </c>
      <c r="AT3" s="228"/>
      <c r="AU3" s="228"/>
      <c r="AV3" s="216">
        <v>7.68</v>
      </c>
      <c r="AW3" s="217"/>
      <c r="AX3" s="217"/>
      <c r="AY3" s="218"/>
      <c r="AZ3" s="219"/>
      <c r="BA3" s="5" t="s">
        <v>36</v>
      </c>
    </row>
    <row r="4" spans="1:53" ht="18.75" customHeight="1" x14ac:dyDescent="0.15">
      <c r="AO4" s="24"/>
      <c r="AP4" s="18"/>
      <c r="AQ4" s="18"/>
      <c r="AR4" s="23"/>
      <c r="AS4" s="229" t="s">
        <v>1</v>
      </c>
      <c r="AT4" s="229"/>
      <c r="AU4" s="229"/>
      <c r="AV4" s="220"/>
      <c r="AW4" s="221"/>
      <c r="AX4" s="222"/>
      <c r="AY4" s="223"/>
      <c r="AZ4" s="224"/>
      <c r="BA4" s="5" t="s">
        <v>36</v>
      </c>
    </row>
    <row r="5" spans="1:53" ht="18.75" customHeight="1" x14ac:dyDescent="0.15">
      <c r="A5" s="230" t="s">
        <v>89</v>
      </c>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O5" s="24"/>
      <c r="AP5" s="18"/>
      <c r="AQ5" s="18"/>
      <c r="AR5" s="23"/>
      <c r="AS5" s="229" t="s">
        <v>2</v>
      </c>
      <c r="AT5" s="229"/>
      <c r="AU5" s="229"/>
      <c r="AV5" s="225">
        <v>42000</v>
      </c>
      <c r="AW5" s="226"/>
      <c r="AX5" s="227"/>
      <c r="AY5" s="189"/>
      <c r="AZ5" s="190"/>
    </row>
    <row r="6" spans="1:53" ht="18.75" customHeight="1" thickBot="1" x14ac:dyDescent="0.2">
      <c r="C6" s="232" t="s">
        <v>29</v>
      </c>
      <c r="D6" s="232"/>
      <c r="E6" s="232"/>
      <c r="F6" s="232"/>
      <c r="G6" s="232"/>
      <c r="H6" s="232"/>
      <c r="I6" s="232"/>
      <c r="J6" s="232"/>
      <c r="K6" s="232"/>
      <c r="L6" s="232"/>
      <c r="M6" s="232"/>
      <c r="N6" s="232"/>
      <c r="O6" s="232"/>
      <c r="P6" s="232"/>
      <c r="Q6" s="235" t="str">
        <f>"令和"&amp;DBCS(AS2)&amp;"年度"</f>
        <v>令和８年度</v>
      </c>
      <c r="R6" s="236"/>
      <c r="S6" s="236"/>
      <c r="T6" s="236"/>
      <c r="U6" s="236"/>
      <c r="V6" s="236" t="s">
        <v>48</v>
      </c>
      <c r="W6" s="236"/>
      <c r="X6" s="236"/>
      <c r="Y6" s="236"/>
      <c r="Z6" s="236"/>
      <c r="AA6" s="236"/>
      <c r="AB6" s="236"/>
      <c r="AC6" s="236"/>
      <c r="AD6" s="236"/>
      <c r="AE6" s="236"/>
      <c r="AF6" s="236"/>
      <c r="AG6" s="236"/>
      <c r="AH6" s="236"/>
      <c r="AI6" s="236"/>
      <c r="AJ6" s="236"/>
      <c r="AK6" s="236"/>
      <c r="AL6" s="236"/>
      <c r="AM6" s="236"/>
      <c r="AO6" s="31"/>
      <c r="AP6" s="26"/>
      <c r="AQ6" s="26"/>
      <c r="AR6" s="27"/>
      <c r="AS6" s="187" t="s">
        <v>3</v>
      </c>
      <c r="AT6" s="187"/>
      <c r="AU6" s="187"/>
      <c r="AV6" s="121"/>
      <c r="AW6" s="122"/>
      <c r="AX6" s="123"/>
      <c r="AY6" s="124"/>
      <c r="AZ6" s="125"/>
    </row>
    <row r="7" spans="1:53" ht="18.75" customHeight="1" x14ac:dyDescent="0.15">
      <c r="C7" s="237" t="s">
        <v>85</v>
      </c>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O7" s="28" t="s">
        <v>28</v>
      </c>
      <c r="AP7" s="29"/>
      <c r="AQ7" s="29"/>
      <c r="AR7" s="30"/>
      <c r="AS7" s="186" t="s">
        <v>26</v>
      </c>
      <c r="AT7" s="186"/>
      <c r="AU7" s="186"/>
      <c r="AV7" s="116">
        <v>2.56</v>
      </c>
      <c r="AW7" s="117"/>
      <c r="AX7" s="118"/>
      <c r="AY7" s="119"/>
      <c r="AZ7" s="120"/>
      <c r="BA7" s="5" t="s">
        <v>36</v>
      </c>
    </row>
    <row r="8" spans="1:53" ht="18.75" customHeight="1" thickBot="1" x14ac:dyDescent="0.2">
      <c r="C8" s="100">
        <v>1</v>
      </c>
      <c r="D8" s="231" t="s">
        <v>104</v>
      </c>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O8" s="25"/>
      <c r="AP8" s="26"/>
      <c r="AQ8" s="26"/>
      <c r="AR8" s="27"/>
      <c r="AS8" s="187" t="s">
        <v>2</v>
      </c>
      <c r="AT8" s="187"/>
      <c r="AU8" s="187"/>
      <c r="AV8" s="121">
        <v>17000</v>
      </c>
      <c r="AW8" s="122"/>
      <c r="AX8" s="123"/>
      <c r="AY8" s="124"/>
      <c r="AZ8" s="125"/>
    </row>
    <row r="9" spans="1:53" ht="18.75" customHeight="1" x14ac:dyDescent="0.15">
      <c r="D9" s="231" t="s">
        <v>107</v>
      </c>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1"/>
      <c r="AO9" s="28" t="s">
        <v>27</v>
      </c>
      <c r="AP9" s="29"/>
      <c r="AQ9" s="29"/>
      <c r="AR9" s="30"/>
      <c r="AS9" s="186" t="s">
        <v>26</v>
      </c>
      <c r="AT9" s="186"/>
      <c r="AU9" s="186"/>
      <c r="AV9" s="116">
        <v>2.2999999999999998</v>
      </c>
      <c r="AW9" s="117"/>
      <c r="AX9" s="118"/>
      <c r="AY9" s="119"/>
      <c r="AZ9" s="120"/>
      <c r="BA9" s="5" t="s">
        <v>36</v>
      </c>
    </row>
    <row r="10" spans="1:53" ht="18.75" customHeight="1" thickBot="1" x14ac:dyDescent="0.2">
      <c r="C10" s="2"/>
      <c r="D10" s="231" t="s">
        <v>105</v>
      </c>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O10" s="25"/>
      <c r="AP10" s="26"/>
      <c r="AQ10" s="26"/>
      <c r="AR10" s="27"/>
      <c r="AS10" s="187" t="s">
        <v>2</v>
      </c>
      <c r="AT10" s="187"/>
      <c r="AU10" s="187"/>
      <c r="AV10" s="121">
        <v>17000</v>
      </c>
      <c r="AW10" s="122"/>
      <c r="AX10" s="123"/>
      <c r="AY10" s="124"/>
      <c r="AZ10" s="125"/>
    </row>
    <row r="11" spans="1:53" ht="18.75" customHeight="1" x14ac:dyDescent="0.15">
      <c r="C11" s="77"/>
      <c r="D11" s="231" t="s">
        <v>106</v>
      </c>
      <c r="E11" s="231"/>
      <c r="F11" s="231"/>
      <c r="G11" s="231"/>
      <c r="H11" s="231"/>
      <c r="I11" s="231"/>
      <c r="J11" s="231"/>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c r="AN11" s="2"/>
      <c r="AO11" s="28" t="s">
        <v>91</v>
      </c>
      <c r="AP11" s="29"/>
      <c r="AQ11" s="29"/>
      <c r="AR11" s="30"/>
      <c r="AS11" s="186" t="s">
        <v>26</v>
      </c>
      <c r="AT11" s="186"/>
      <c r="AU11" s="186"/>
      <c r="AV11" s="116">
        <v>0.24</v>
      </c>
      <c r="AW11" s="117"/>
      <c r="AX11" s="118"/>
      <c r="AY11" s="119"/>
      <c r="AZ11" s="120"/>
      <c r="BA11" s="5" t="s">
        <v>36</v>
      </c>
    </row>
    <row r="12" spans="1:53" ht="18.75" customHeight="1" thickBot="1" x14ac:dyDescent="0.2">
      <c r="C12" s="100">
        <v>2</v>
      </c>
      <c r="D12" s="231" t="s">
        <v>75</v>
      </c>
      <c r="E12" s="231"/>
      <c r="F12" s="231"/>
      <c r="G12" s="231"/>
      <c r="H12" s="231"/>
      <c r="I12" s="231"/>
      <c r="J12" s="231"/>
      <c r="K12" s="231"/>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1"/>
      <c r="AI12" s="231"/>
      <c r="AJ12" s="231"/>
      <c r="AK12" s="231"/>
      <c r="AL12" s="231"/>
      <c r="AM12" s="231"/>
      <c r="AN12" s="2"/>
      <c r="AO12" s="25"/>
      <c r="AP12" s="26"/>
      <c r="AQ12" s="26"/>
      <c r="AR12" s="27"/>
      <c r="AS12" s="187" t="s">
        <v>2</v>
      </c>
      <c r="AT12" s="187"/>
      <c r="AU12" s="187"/>
      <c r="AV12" s="121">
        <v>1600</v>
      </c>
      <c r="AW12" s="122"/>
      <c r="AX12" s="123"/>
      <c r="AY12" s="124"/>
      <c r="AZ12" s="125"/>
    </row>
    <row r="13" spans="1:53" ht="18.75" customHeight="1" thickBot="1" x14ac:dyDescent="0.2">
      <c r="C13" s="100">
        <v>3</v>
      </c>
      <c r="D13" s="234" t="s">
        <v>30</v>
      </c>
      <c r="E13" s="234"/>
      <c r="F13" s="234"/>
      <c r="G13" s="234"/>
      <c r="H13" s="234"/>
      <c r="I13" s="234"/>
      <c r="J13" s="234"/>
      <c r="K13" s="234"/>
      <c r="L13" s="234"/>
      <c r="M13" s="234"/>
      <c r="N13" s="234"/>
      <c r="O13" s="234"/>
      <c r="P13" s="234"/>
      <c r="Q13" s="234"/>
      <c r="R13" s="234"/>
      <c r="S13" s="102" t="str">
        <f>"令和"&amp;DBCS(AS2-1)&amp;"年中"</f>
        <v>令和７年中</v>
      </c>
      <c r="T13" s="102"/>
      <c r="U13" s="102"/>
      <c r="V13" s="102" t="s">
        <v>103</v>
      </c>
      <c r="W13" s="102"/>
      <c r="X13" s="102"/>
      <c r="Y13" s="103"/>
      <c r="Z13" s="103"/>
      <c r="AA13" s="103"/>
      <c r="AB13" s="103"/>
      <c r="AC13" s="103"/>
      <c r="AD13" s="238"/>
      <c r="AE13" s="238"/>
      <c r="AF13" s="238"/>
      <c r="AG13" s="238"/>
      <c r="AH13" s="238"/>
      <c r="AI13" s="238"/>
      <c r="AJ13" s="238"/>
      <c r="AK13" s="238"/>
      <c r="AL13" s="238"/>
      <c r="AM13" s="238"/>
      <c r="AO13" s="33" t="s">
        <v>31</v>
      </c>
      <c r="AP13" s="34"/>
      <c r="AQ13" s="34"/>
      <c r="AR13" s="35"/>
      <c r="AS13" s="196">
        <v>430000</v>
      </c>
      <c r="AT13" s="197"/>
      <c r="AU13" s="197"/>
      <c r="AV13" s="197"/>
      <c r="AW13" s="197"/>
      <c r="AX13" s="197"/>
      <c r="AY13" s="197"/>
      <c r="AZ13" s="198"/>
    </row>
    <row r="14" spans="1:53" ht="18.75" customHeight="1" x14ac:dyDescent="0.15">
      <c r="C14" s="2"/>
      <c r="D14" s="239" t="s">
        <v>102</v>
      </c>
      <c r="E14" s="239"/>
      <c r="F14" s="239"/>
      <c r="G14" s="239"/>
      <c r="H14" s="239"/>
      <c r="I14" s="239"/>
      <c r="J14" s="239"/>
      <c r="K14" s="239"/>
      <c r="L14" s="239"/>
      <c r="M14" s="239"/>
      <c r="N14" s="239"/>
      <c r="O14" s="239"/>
      <c r="P14" s="239"/>
      <c r="Q14" s="239"/>
      <c r="R14" s="239"/>
      <c r="S14" s="239"/>
      <c r="T14" s="239"/>
      <c r="U14" s="101"/>
      <c r="V14" s="101"/>
      <c r="W14" s="101"/>
      <c r="X14" s="101"/>
      <c r="Y14" s="32"/>
      <c r="Z14" s="32"/>
      <c r="AA14" s="32"/>
      <c r="AB14" s="32"/>
      <c r="AC14" s="32"/>
      <c r="AD14" s="32"/>
      <c r="AE14" s="32"/>
      <c r="AF14" s="32"/>
      <c r="AG14" s="32"/>
      <c r="AH14" s="32"/>
      <c r="AI14" s="32"/>
      <c r="AJ14" s="32"/>
      <c r="AK14" s="43"/>
      <c r="AL14" s="91"/>
      <c r="AO14" s="36" t="s">
        <v>32</v>
      </c>
      <c r="AP14" s="37"/>
      <c r="AQ14" s="37"/>
      <c r="AR14" s="38"/>
      <c r="AS14" s="192">
        <v>570000</v>
      </c>
      <c r="AT14" s="193"/>
      <c r="AU14" s="193"/>
      <c r="AV14" s="193"/>
      <c r="AW14" s="193"/>
      <c r="AX14" s="193"/>
      <c r="AY14" s="193"/>
      <c r="AZ14" s="194"/>
    </row>
    <row r="15" spans="1:53" ht="18.75" customHeight="1" thickBot="1" x14ac:dyDescent="0.2">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87"/>
      <c r="AO15" s="39" t="s">
        <v>33</v>
      </c>
      <c r="AP15" s="40"/>
      <c r="AQ15" s="40"/>
      <c r="AR15" s="40"/>
      <c r="AS15" s="121">
        <v>310000</v>
      </c>
      <c r="AT15" s="124"/>
      <c r="AU15" s="124"/>
      <c r="AV15" s="124"/>
      <c r="AW15" s="124"/>
      <c r="AX15" s="124"/>
      <c r="AY15" s="124"/>
      <c r="AZ15" s="125"/>
    </row>
    <row r="16" spans="1:53" ht="18.75" customHeight="1" x14ac:dyDescent="0.15">
      <c r="C16" s="262" t="s">
        <v>101</v>
      </c>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2"/>
      <c r="AL16" s="262"/>
      <c r="AM16" s="99"/>
      <c r="AO16" s="126" t="s">
        <v>34</v>
      </c>
      <c r="AP16" s="127"/>
      <c r="AQ16" s="127"/>
      <c r="AR16" s="128"/>
      <c r="AS16" s="155" t="s">
        <v>25</v>
      </c>
      <c r="AT16" s="156"/>
      <c r="AU16" s="156"/>
      <c r="AV16" s="157"/>
      <c r="AW16" s="195">
        <v>660000</v>
      </c>
      <c r="AX16" s="193"/>
      <c r="AY16" s="193"/>
      <c r="AZ16" s="194"/>
    </row>
    <row r="17" spans="2:84" ht="18.75" customHeight="1" x14ac:dyDescent="0.15">
      <c r="C17" s="262" t="s">
        <v>97</v>
      </c>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98"/>
      <c r="AO17" s="129"/>
      <c r="AP17" s="130"/>
      <c r="AQ17" s="130"/>
      <c r="AR17" s="131"/>
      <c r="AS17" s="158" t="s">
        <v>35</v>
      </c>
      <c r="AT17" s="159"/>
      <c r="AU17" s="159"/>
      <c r="AV17" s="160"/>
      <c r="AW17" s="188">
        <v>260000</v>
      </c>
      <c r="AX17" s="189"/>
      <c r="AY17" s="189"/>
      <c r="AZ17" s="190"/>
    </row>
    <row r="18" spans="2:84" ht="18.75" customHeight="1" x14ac:dyDescent="0.15">
      <c r="C18" s="262" t="s">
        <v>100</v>
      </c>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98"/>
      <c r="AO18" s="129"/>
      <c r="AP18" s="130"/>
      <c r="AQ18" s="130"/>
      <c r="AR18" s="131"/>
      <c r="AS18" s="191" t="s">
        <v>27</v>
      </c>
      <c r="AT18" s="159"/>
      <c r="AU18" s="159"/>
      <c r="AV18" s="160"/>
      <c r="AW18" s="188">
        <v>170000</v>
      </c>
      <c r="AX18" s="189"/>
      <c r="AY18" s="189"/>
      <c r="AZ18" s="190"/>
    </row>
    <row r="19" spans="2:84" ht="18.75" customHeight="1" thickBot="1" x14ac:dyDescent="0.2">
      <c r="C19" s="262" t="s">
        <v>98</v>
      </c>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98"/>
      <c r="AO19" s="132"/>
      <c r="AP19" s="133"/>
      <c r="AQ19" s="133"/>
      <c r="AR19" s="134"/>
      <c r="AS19" s="135" t="s">
        <v>92</v>
      </c>
      <c r="AT19" s="136"/>
      <c r="AU19" s="136"/>
      <c r="AV19" s="137"/>
      <c r="AW19" s="138">
        <v>30000</v>
      </c>
      <c r="AX19" s="139"/>
      <c r="AY19" s="139"/>
      <c r="AZ19" s="140"/>
    </row>
    <row r="20" spans="2:84" ht="18.75" customHeight="1" x14ac:dyDescent="0.15">
      <c r="C20" s="262" t="s">
        <v>99</v>
      </c>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row>
    <row r="21" spans="2:84" ht="15" customHeight="1" x14ac:dyDescent="0.15">
      <c r="C21" s="233" t="s">
        <v>109</v>
      </c>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6"/>
      <c r="AF21" s="6"/>
      <c r="AG21" s="6"/>
      <c r="AH21" s="6"/>
      <c r="AI21" s="6"/>
      <c r="AJ21" s="6"/>
      <c r="AK21" s="41"/>
      <c r="AL21" s="76"/>
    </row>
    <row r="22" spans="2:84" ht="15" customHeight="1" x14ac:dyDescent="0.15">
      <c r="C22" s="86"/>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76"/>
    </row>
    <row r="23" spans="2:84" ht="15" customHeight="1" x14ac:dyDescent="0.2">
      <c r="C23" s="2"/>
      <c r="D23" s="6"/>
      <c r="E23" s="6"/>
      <c r="F23" s="6"/>
      <c r="G23" s="7" t="str">
        <f>IF(AO40=0,"※世帯主を入力してください。",IF(AO40&gt;=2,"※世帯主が２人以上います。確認してください。",""))</f>
        <v>※世帯主を入力してください。</v>
      </c>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41"/>
      <c r="AL23" s="76"/>
    </row>
    <row r="24" spans="2:84" ht="15" customHeight="1" x14ac:dyDescent="0.15">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42"/>
      <c r="AL24" s="92"/>
    </row>
    <row r="25" spans="2:84" ht="15" customHeight="1" x14ac:dyDescent="0.15">
      <c r="B25" s="8"/>
      <c r="C25" s="8"/>
      <c r="D25" s="9"/>
      <c r="E25" s="10" t="s">
        <v>12</v>
      </c>
      <c r="F25" s="9"/>
      <c r="G25" s="9"/>
      <c r="H25" s="9"/>
      <c r="I25" s="9"/>
      <c r="J25" s="9"/>
      <c r="K25" s="9"/>
      <c r="L25" s="9"/>
      <c r="M25" s="9"/>
      <c r="N25" s="10" t="s">
        <v>14</v>
      </c>
      <c r="O25" s="9"/>
      <c r="P25" s="9"/>
      <c r="Q25" s="9"/>
      <c r="R25" s="9"/>
      <c r="S25" s="9"/>
      <c r="T25" s="9"/>
      <c r="U25" s="9"/>
      <c r="V25" s="10"/>
      <c r="W25" s="9"/>
      <c r="X25" s="9"/>
      <c r="Y25" s="9"/>
      <c r="Z25" s="9"/>
      <c r="AA25" s="9"/>
      <c r="AB25" s="9"/>
      <c r="AC25" s="9"/>
      <c r="AD25" s="9"/>
      <c r="AE25" s="9"/>
      <c r="AF25" s="9"/>
      <c r="AG25" s="9"/>
      <c r="AH25" s="9"/>
      <c r="AI25" s="9"/>
      <c r="AJ25" s="9"/>
      <c r="AK25" s="9"/>
      <c r="AL25" s="9"/>
      <c r="AM25" s="8"/>
    </row>
    <row r="26" spans="2:84" ht="15" customHeight="1" thickBot="1" x14ac:dyDescent="0.25">
      <c r="B26" s="8"/>
      <c r="C26" s="7"/>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row>
    <row r="27" spans="2:84" ht="15" customHeight="1" thickTop="1" x14ac:dyDescent="0.15">
      <c r="B27" s="8"/>
      <c r="C27" s="176" t="s">
        <v>11</v>
      </c>
      <c r="D27" s="240"/>
      <c r="E27" s="240"/>
      <c r="F27" s="241"/>
      <c r="G27" s="14"/>
      <c r="H27" s="107" t="s">
        <v>4</v>
      </c>
      <c r="I27" s="108"/>
      <c r="J27" s="108"/>
      <c r="K27" s="109"/>
      <c r="L27" s="15"/>
      <c r="M27" s="107" t="s">
        <v>5</v>
      </c>
      <c r="N27" s="108"/>
      <c r="O27" s="108"/>
      <c r="P27" s="108"/>
      <c r="Q27" s="108"/>
      <c r="R27" s="109"/>
      <c r="S27" s="107" t="s">
        <v>110</v>
      </c>
      <c r="T27" s="108"/>
      <c r="U27" s="108"/>
      <c r="V27" s="108"/>
      <c r="W27" s="108"/>
      <c r="X27" s="109"/>
      <c r="Y27" s="176" t="s">
        <v>6</v>
      </c>
      <c r="Z27" s="240"/>
      <c r="AA27" s="240"/>
      <c r="AB27" s="240"/>
      <c r="AC27" s="240"/>
      <c r="AD27" s="240"/>
      <c r="AE27" s="88"/>
      <c r="AF27" s="89"/>
      <c r="AG27" s="89"/>
      <c r="AH27" s="89"/>
      <c r="AI27" s="89"/>
      <c r="AJ27" s="89"/>
      <c r="AK27" s="45"/>
      <c r="AL27" s="90"/>
      <c r="AM27" s="8"/>
      <c r="BI27" s="154" t="s">
        <v>7</v>
      </c>
      <c r="BJ27" s="154"/>
    </row>
    <row r="28" spans="2:84" ht="15" customHeight="1" x14ac:dyDescent="0.15">
      <c r="B28" s="8"/>
      <c r="C28" s="242"/>
      <c r="D28" s="243"/>
      <c r="E28" s="243"/>
      <c r="F28" s="244"/>
      <c r="G28" s="14"/>
      <c r="H28" s="110"/>
      <c r="I28" s="111"/>
      <c r="J28" s="111"/>
      <c r="K28" s="112"/>
      <c r="L28" s="15"/>
      <c r="M28" s="110"/>
      <c r="N28" s="111"/>
      <c r="O28" s="111"/>
      <c r="P28" s="111"/>
      <c r="Q28" s="111"/>
      <c r="R28" s="112"/>
      <c r="S28" s="110"/>
      <c r="T28" s="111"/>
      <c r="U28" s="111"/>
      <c r="V28" s="111"/>
      <c r="W28" s="111"/>
      <c r="X28" s="112"/>
      <c r="Y28" s="242"/>
      <c r="Z28" s="243"/>
      <c r="AA28" s="243"/>
      <c r="AB28" s="243"/>
      <c r="AC28" s="243"/>
      <c r="AD28" s="243"/>
      <c r="AE28" s="88"/>
      <c r="AF28" s="89"/>
      <c r="AG28" s="89"/>
      <c r="AH28" s="89"/>
      <c r="AI28" s="89"/>
      <c r="AJ28" s="89"/>
      <c r="AK28" s="45"/>
      <c r="AL28" s="90"/>
      <c r="AM28" s="8"/>
      <c r="BF28" s="11" t="s">
        <v>9</v>
      </c>
      <c r="BG28" s="11"/>
      <c r="BH28" s="12">
        <f>COUNTIF(C$30:F$37,"世帯主") + COUNTIF(C$30:F$37,"擬制世帯主")</f>
        <v>0</v>
      </c>
      <c r="BI28" s="13">
        <f>SUM(BH28:BH29)-IF(C30="擬制世帯主",1,0)</f>
        <v>0</v>
      </c>
      <c r="BJ28" s="13">
        <f>SUM(BH28:BH30)-IF(C30="擬制世帯主",1,0)</f>
        <v>0</v>
      </c>
    </row>
    <row r="29" spans="2:84" ht="15" customHeight="1" thickBot="1" x14ac:dyDescent="0.2">
      <c r="B29" s="8"/>
      <c r="C29" s="245"/>
      <c r="D29" s="246"/>
      <c r="E29" s="246"/>
      <c r="F29" s="247"/>
      <c r="G29" s="14"/>
      <c r="H29" s="113"/>
      <c r="I29" s="114"/>
      <c r="J29" s="114"/>
      <c r="K29" s="115"/>
      <c r="L29" s="15"/>
      <c r="M29" s="113"/>
      <c r="N29" s="114"/>
      <c r="O29" s="114"/>
      <c r="P29" s="114"/>
      <c r="Q29" s="114"/>
      <c r="R29" s="115"/>
      <c r="S29" s="113"/>
      <c r="T29" s="114"/>
      <c r="U29" s="114"/>
      <c r="V29" s="114"/>
      <c r="W29" s="114"/>
      <c r="X29" s="115"/>
      <c r="Y29" s="245"/>
      <c r="Z29" s="246"/>
      <c r="AA29" s="246"/>
      <c r="AB29" s="246"/>
      <c r="AC29" s="246"/>
      <c r="AD29" s="246"/>
      <c r="AE29" s="88"/>
      <c r="AF29" s="89"/>
      <c r="AG29" s="89"/>
      <c r="AH29" s="89"/>
      <c r="AI29" s="89"/>
      <c r="AJ29" s="89"/>
      <c r="AK29" s="45"/>
      <c r="AL29" s="90"/>
      <c r="AM29" s="8"/>
      <c r="AO29" s="147" t="s">
        <v>16</v>
      </c>
      <c r="AP29" s="147" t="s">
        <v>17</v>
      </c>
      <c r="AQ29" s="49"/>
      <c r="AR29" s="145" t="s">
        <v>44</v>
      </c>
      <c r="AS29" s="146"/>
      <c r="AT29" s="146"/>
      <c r="AU29" s="146"/>
      <c r="AV29" s="199" t="s">
        <v>43</v>
      </c>
      <c r="AW29" s="200"/>
      <c r="AX29" s="200"/>
      <c r="AY29" s="201"/>
      <c r="AZ29" s="145" t="s">
        <v>76</v>
      </c>
      <c r="BA29" s="145"/>
      <c r="BB29" s="145" t="s">
        <v>65</v>
      </c>
      <c r="BC29" s="145" t="s">
        <v>66</v>
      </c>
      <c r="BD29" s="145" t="s">
        <v>67</v>
      </c>
      <c r="BE29" s="52"/>
      <c r="BF29" s="11" t="s">
        <v>10</v>
      </c>
      <c r="BG29" s="11"/>
      <c r="BH29" s="12">
        <f>COUNTIF(C30:F37,"世帯員")</f>
        <v>0</v>
      </c>
      <c r="BI29" s="16"/>
      <c r="BJ29" s="17"/>
      <c r="BU29" s="153"/>
      <c r="BV29" s="153"/>
      <c r="BW29" s="55"/>
    </row>
    <row r="30" spans="2:84" ht="18.75" customHeight="1" thickTop="1" thickBot="1" x14ac:dyDescent="0.2">
      <c r="B30" s="78" t="s">
        <v>77</v>
      </c>
      <c r="C30" s="104"/>
      <c r="D30" s="105"/>
      <c r="E30" s="105"/>
      <c r="F30" s="106"/>
      <c r="G30" s="20"/>
      <c r="H30" s="167"/>
      <c r="I30" s="168"/>
      <c r="J30" s="168"/>
      <c r="K30" s="169"/>
      <c r="L30" s="8"/>
      <c r="M30" s="141"/>
      <c r="N30" s="141"/>
      <c r="O30" s="141"/>
      <c r="P30" s="141"/>
      <c r="Q30" s="141"/>
      <c r="R30" s="141"/>
      <c r="S30" s="141"/>
      <c r="T30" s="141"/>
      <c r="U30" s="141"/>
      <c r="V30" s="141"/>
      <c r="W30" s="141"/>
      <c r="X30" s="141"/>
      <c r="Y30" s="141"/>
      <c r="Z30" s="141"/>
      <c r="AA30" s="141"/>
      <c r="AB30" s="141"/>
      <c r="AC30" s="141"/>
      <c r="AD30" s="141"/>
      <c r="AE30" s="48"/>
      <c r="AF30" s="48"/>
      <c r="AG30" s="48"/>
      <c r="AH30" s="48"/>
      <c r="AI30" s="48"/>
      <c r="AJ30" s="48"/>
      <c r="AK30" s="48"/>
      <c r="AL30" s="48"/>
      <c r="AM30" s="8"/>
      <c r="AO30" s="148"/>
      <c r="AP30" s="148"/>
      <c r="AQ30" s="50" t="s">
        <v>64</v>
      </c>
      <c r="AR30" s="146"/>
      <c r="AS30" s="146"/>
      <c r="AT30" s="146"/>
      <c r="AU30" s="146"/>
      <c r="AV30" s="202"/>
      <c r="AW30" s="203"/>
      <c r="AX30" s="203"/>
      <c r="AY30" s="204"/>
      <c r="AZ30" s="146"/>
      <c r="BA30" s="146"/>
      <c r="BB30" s="146"/>
      <c r="BC30" s="146"/>
      <c r="BD30" s="146"/>
      <c r="BE30" s="72"/>
      <c r="BF30" s="5" t="s">
        <v>23</v>
      </c>
      <c r="BH30" s="12">
        <f>COUNTIF(C$30:F$37,"旧国保被保険者")</f>
        <v>0</v>
      </c>
      <c r="BI30" s="1"/>
      <c r="BJ30" s="16"/>
      <c r="BM30" s="56" t="s">
        <v>49</v>
      </c>
      <c r="BQ30" s="54" t="s">
        <v>50</v>
      </c>
      <c r="BT30" s="153" t="s">
        <v>15</v>
      </c>
      <c r="BU30" s="153"/>
      <c r="BV30" s="57"/>
      <c r="BW30" s="58"/>
      <c r="BZ30" s="80" t="s">
        <v>60</v>
      </c>
    </row>
    <row r="31" spans="2:84" ht="18.75" customHeight="1" thickTop="1" thickBot="1" x14ac:dyDescent="0.2">
      <c r="B31" s="78" t="s">
        <v>78</v>
      </c>
      <c r="C31" s="104"/>
      <c r="D31" s="105"/>
      <c r="E31" s="105"/>
      <c r="F31" s="106"/>
      <c r="G31" s="20"/>
      <c r="H31" s="167"/>
      <c r="I31" s="168"/>
      <c r="J31" s="168"/>
      <c r="K31" s="169"/>
      <c r="L31" s="8"/>
      <c r="M31" s="141"/>
      <c r="N31" s="141"/>
      <c r="O31" s="141"/>
      <c r="P31" s="141"/>
      <c r="Q31" s="141"/>
      <c r="R31" s="141"/>
      <c r="S31" s="141"/>
      <c r="T31" s="141"/>
      <c r="U31" s="141"/>
      <c r="V31" s="141"/>
      <c r="W31" s="141"/>
      <c r="X31" s="141"/>
      <c r="Y31" s="141"/>
      <c r="Z31" s="141"/>
      <c r="AA31" s="141"/>
      <c r="AB31" s="141"/>
      <c r="AC31" s="141"/>
      <c r="AD31" s="141"/>
      <c r="AE31" s="48"/>
      <c r="AF31" s="48"/>
      <c r="AG31" s="48"/>
      <c r="AH31" s="150" t="s">
        <v>95</v>
      </c>
      <c r="AI31" s="150"/>
      <c r="AJ31" s="150"/>
      <c r="AK31" s="150"/>
      <c r="AL31" s="150"/>
      <c r="AM31" s="8"/>
      <c r="AO31" s="149"/>
      <c r="AP31" s="149"/>
      <c r="AQ31" s="51"/>
      <c r="AR31" s="146"/>
      <c r="AS31" s="146"/>
      <c r="AT31" s="146"/>
      <c r="AU31" s="146"/>
      <c r="AV31" s="205"/>
      <c r="AW31" s="206"/>
      <c r="AX31" s="206"/>
      <c r="AY31" s="207"/>
      <c r="AZ31" s="146"/>
      <c r="BA31" s="146"/>
      <c r="BB31" s="146"/>
      <c r="BC31" s="146"/>
      <c r="BD31" s="146"/>
      <c r="BE31" s="72"/>
      <c r="BF31" s="18"/>
      <c r="BG31" s="18"/>
      <c r="BH31" s="18"/>
      <c r="BI31" s="18"/>
      <c r="BL31" s="19"/>
      <c r="BM31" s="59" t="s">
        <v>108</v>
      </c>
      <c r="BN31" s="59" t="s">
        <v>7</v>
      </c>
      <c r="BO31" s="59" t="s">
        <v>61</v>
      </c>
      <c r="BQ31" s="60"/>
      <c r="BS31" s="60" t="s">
        <v>51</v>
      </c>
      <c r="BT31" s="60" t="s">
        <v>52</v>
      </c>
      <c r="BU31" s="60" t="s">
        <v>62</v>
      </c>
      <c r="BV31" s="61" t="s">
        <v>63</v>
      </c>
      <c r="BW31" s="60" t="s">
        <v>53</v>
      </c>
      <c r="BY31" s="81" t="s">
        <v>54</v>
      </c>
      <c r="BZ31" s="81" t="s">
        <v>55</v>
      </c>
      <c r="CA31" s="81" t="s">
        <v>56</v>
      </c>
      <c r="CB31" s="81" t="s">
        <v>57</v>
      </c>
      <c r="CC31" s="81" t="s">
        <v>58</v>
      </c>
      <c r="CD31" s="81" t="s">
        <v>59</v>
      </c>
      <c r="CF31" s="60" t="s">
        <v>18</v>
      </c>
    </row>
    <row r="32" spans="2:84" ht="18.75" customHeight="1" thickTop="1" thickBot="1" x14ac:dyDescent="0.2">
      <c r="B32" s="78" t="s">
        <v>79</v>
      </c>
      <c r="C32" s="104"/>
      <c r="D32" s="105"/>
      <c r="E32" s="105"/>
      <c r="F32" s="106"/>
      <c r="G32" s="20"/>
      <c r="H32" s="167"/>
      <c r="I32" s="168"/>
      <c r="J32" s="168"/>
      <c r="K32" s="169"/>
      <c r="L32" s="8"/>
      <c r="M32" s="141"/>
      <c r="N32" s="141"/>
      <c r="O32" s="141"/>
      <c r="P32" s="141"/>
      <c r="Q32" s="141"/>
      <c r="R32" s="141"/>
      <c r="S32" s="141"/>
      <c r="T32" s="141"/>
      <c r="U32" s="141"/>
      <c r="V32" s="141"/>
      <c r="W32" s="141"/>
      <c r="X32" s="141"/>
      <c r="Y32" s="141"/>
      <c r="Z32" s="141"/>
      <c r="AA32" s="141"/>
      <c r="AB32" s="141"/>
      <c r="AC32" s="141"/>
      <c r="AD32" s="141"/>
      <c r="AE32" s="48"/>
      <c r="AF32" s="48"/>
      <c r="AG32" s="48"/>
      <c r="AH32" s="150"/>
      <c r="AI32" s="150"/>
      <c r="AJ32" s="150"/>
      <c r="AK32" s="150"/>
      <c r="AL32" s="150"/>
      <c r="AM32" s="8"/>
      <c r="AO32" s="1">
        <f t="shared" ref="AO32:AO39" si="0">IF(OR(C30="世帯主",C30="擬制世帯主")=TRUE,1,0)</f>
        <v>0</v>
      </c>
      <c r="AP32" s="1" t="str">
        <f t="shared" ref="AP32:AP39" si="1">IF(OR(C30="擬制世帯主",C30="旧国保被保険者"),"",IF(H30="４０～６４歳","介",IF(H30="６５～７４歳","介１","")))</f>
        <v/>
      </c>
      <c r="AQ32" s="71">
        <f t="shared" ref="AQ32:AQ39" si="2">$BO32+$BQ32+$BW32</f>
        <v>0</v>
      </c>
      <c r="AR32" s="142">
        <f t="shared" ref="AR32:AR39" si="3">IF(OR(C30="擬制世帯主",C30="旧国保被保険者"),0,IF($BO32+$BQ32+$BW32&gt;=430000,($BO32+$BQ32+$BW32)-430000,0))</f>
        <v>0</v>
      </c>
      <c r="AS32" s="142"/>
      <c r="AT32" s="142"/>
      <c r="AU32" s="142"/>
      <c r="AV32" s="142">
        <f t="shared" ref="AV32:AV39" si="4">IF($AP32="介",IF($AR32&gt;=1,$AR32,0),0)</f>
        <v>0</v>
      </c>
      <c r="AW32" s="142"/>
      <c r="AX32" s="142"/>
      <c r="AY32" s="142"/>
      <c r="AZ32" s="21">
        <f t="shared" ref="AZ32:AZ39" si="5">$BQ32+$BO32+$BU32+IF(BT32&gt;1,IF($BT32&lt;1250001,$BV32,$BV32-150000))</f>
        <v>0</v>
      </c>
      <c r="BA32" s="21"/>
      <c r="BB32" s="21">
        <f>IF(M30&gt;550000,1,0)</f>
        <v>0</v>
      </c>
      <c r="BC32" s="21">
        <f>IF(BS32&gt;600000,1,IF(BT32&gt;1100000,1,0))</f>
        <v>0</v>
      </c>
      <c r="BD32" s="21">
        <f>IF(SUM(BB32:BC32)&gt;=1,1,0)</f>
        <v>0</v>
      </c>
      <c r="BE32" s="47"/>
      <c r="BF32" s="152"/>
      <c r="BG32" s="152"/>
      <c r="BH32" s="152"/>
      <c r="BI32" s="152"/>
      <c r="BJ32" s="152"/>
      <c r="BL32" s="22"/>
      <c r="BM32" s="62">
        <f t="shared" ref="BM32:BM39" si="6">IF(M30&lt;=550999,0,IF(M30&lt;=1618999,M30-550000,IF(M30&lt;=1619999,ROUNDDOWN(M30*0.6+97600,0),IF(M30&lt;=1621999,ROUNDDOWN(M30*0.6+98000,0),IF(M30&lt;=1623999,ROUNDDOWN(M30*0.6+98800,0),IF(M30&lt;=1627999,ROUNDDOWN(M30*0.6+99600,0),IF(M30&lt;=1799999,ROUNDDOWN(M30*0.6+100000,0),IF(M30&lt;=3599999,ROUNDDOWN(M30*0.7-80000,0),IF(M30&lt;=6599999,ROUNDDOWN(M30*0.8-440000,0),IF(M30&lt;=8499999,ROUNDDOWN(M30*0.9-1100000,0),M30-1950000))))))))))</f>
        <v>0</v>
      </c>
      <c r="BN32" s="63">
        <f>SUM(BM32:BM32)</f>
        <v>0</v>
      </c>
      <c r="BO32" s="64">
        <f>BN32-CD32</f>
        <v>0</v>
      </c>
      <c r="BQ32" s="65">
        <f t="shared" ref="BQ32:BQ39" si="7">Y30</f>
        <v>0</v>
      </c>
      <c r="BS32" s="60">
        <f>IF($H30="４０～６４歳",$S30,0)</f>
        <v>0</v>
      </c>
      <c r="BT32" s="60">
        <f t="shared" ref="BT32:BT39" si="8">IF($H30="６５～７４歳",$S30,0)</f>
        <v>0</v>
      </c>
      <c r="BU32" s="64">
        <f>IF($BN32+$BQ32&lt;=10000000,IF($BS32&lt;=600000,0,IF($BS32&lt;=1299999,$BS32-600000,IF($BS32&lt;=4099999,ROUNDDOWN($BS32*0.75-275000,0),IF($BS32&lt;=7699999,ROUNDDOWN($BS32*0.85-685000,0),IF($BS32&lt;=9999999,ROUNDDOWN($BS32*0.95-1455000,0),$BS32-1955000))))),IF($BN32+$BQ32&lt;=20000000,IF($BS32&lt;=500000,0,IF($BS32&lt;=1299999,ROUNDDOWN($BS32-500000,0),IF($BS32&lt;=4099999,ROUNDDOWN($BS32*0.75-175000,0),IF($BS32&lt;=7699999,ROUNDDOWN($BS32*0.85-585000,0),IF($BS32&lt;=9999999,ROUNDDOWN($BS32*0.95-1355000,0),$BS32-1855000))))),IF(BS32&lt;=400000,0,IF($BS32&lt;=1299999,$BS32-400000,IF($BS32&lt;=4099999,ROUNDDOWN($BS32*0.75-75000,0),IF($BS32&lt;=7699999,ROUNDDOWN($BS32*0.85-485000,0),IF($BS32&lt;=9999999,ROUNDDOWN($BS32*0.95-1255000,0),$BS32-1755000)))))))</f>
        <v>0</v>
      </c>
      <c r="BV32" s="64">
        <f t="shared" ref="BV32:BV39" si="9">IF($BN32+$BQ32&lt;=10000000,IF($BT32&lt;=1100000,0,IF($BT32&lt;=3299999,$BT32-1100000,IF($BT32&lt;=4099999,ROUNDDOWN($BT32*0.75-275000,0),IF($BT32&lt;=7699999,ROUNDDOWN($BT32*0.85-685000,0),IF($BT32&lt;=9999999,ROUNDDOWN($BT32*0.95-1455000,0),$BT32-1955000))))),IF($BN32+$BQ32&lt;=20000000,IF($BT32&lt;=1000000,0,IF($BT32&lt;=3299999,ROUNDDOWN($BT32-1000000,0),IF($BT32&lt;=4099999,ROUNDDOWN($BT32*0.75-175000,0),IF($BT32&lt;=7699999,ROUNDDOWN($BT32*0.85-585000,0),IF($BT32&lt;=9999999,ROUNDDOWN($BT32*0.95-1355000,0),$BT32-1855000))))),IF(BT32&lt;=900000,0,IF($BT32&lt;=3299999,$BT32-900000,IF($BT32&lt;=4099999,ROUNDDOWN($BT32*0.75-75000,0),IF($BT32&lt;=7699999,ROUNDDOWN($BT32*0.85-485000,0),IF($BT32&lt;=9999999,ROUNDDOWN($BT32*0.95-1255000,0),$BT32-1755000)))))))</f>
        <v>0</v>
      </c>
      <c r="BW32" s="64">
        <f>SUM(BU32:BV32)</f>
        <v>0</v>
      </c>
      <c r="BX32" s="66"/>
      <c r="BY32" s="81">
        <f>IF(BN32&gt;0,1,0)</f>
        <v>0</v>
      </c>
      <c r="BZ32" s="81">
        <f>IF(BW32&gt;0,1,0)</f>
        <v>0</v>
      </c>
      <c r="CA32" s="81">
        <f>SUM(BY32:BZ32)</f>
        <v>0</v>
      </c>
      <c r="CB32" s="81">
        <f>IF(BN32&lt;=100000,BN32,100000)</f>
        <v>0</v>
      </c>
      <c r="CC32" s="81">
        <f>IF(BW32&lt;=100000,BW32,100000)</f>
        <v>0</v>
      </c>
      <c r="CD32" s="81">
        <f>IF(CA32=2,CB32+CC32-100000,0)</f>
        <v>0</v>
      </c>
      <c r="CF32" s="60" t="s">
        <v>19</v>
      </c>
    </row>
    <row r="33" spans="2:241" ht="18.75" customHeight="1" thickTop="1" thickBot="1" x14ac:dyDescent="0.2">
      <c r="B33" s="78" t="s">
        <v>80</v>
      </c>
      <c r="C33" s="104"/>
      <c r="D33" s="105"/>
      <c r="E33" s="105"/>
      <c r="F33" s="106"/>
      <c r="G33" s="20"/>
      <c r="H33" s="167"/>
      <c r="I33" s="168"/>
      <c r="J33" s="168"/>
      <c r="K33" s="169"/>
      <c r="L33" s="8"/>
      <c r="M33" s="141"/>
      <c r="N33" s="141"/>
      <c r="O33" s="141"/>
      <c r="P33" s="141"/>
      <c r="Q33" s="141"/>
      <c r="R33" s="141"/>
      <c r="S33" s="141"/>
      <c r="T33" s="141"/>
      <c r="U33" s="141"/>
      <c r="V33" s="141"/>
      <c r="W33" s="141"/>
      <c r="X33" s="141"/>
      <c r="Y33" s="141"/>
      <c r="Z33" s="141"/>
      <c r="AA33" s="141"/>
      <c r="AB33" s="141"/>
      <c r="AC33" s="141"/>
      <c r="AD33" s="141"/>
      <c r="AE33" s="48"/>
      <c r="AF33" s="48"/>
      <c r="AG33" s="48"/>
      <c r="AH33" s="150">
        <f>AZ40</f>
        <v>0</v>
      </c>
      <c r="AI33" s="150"/>
      <c r="AJ33" s="150"/>
      <c r="AK33" s="150"/>
      <c r="AL33" s="150"/>
      <c r="AM33" s="8"/>
      <c r="AO33" s="1">
        <f t="shared" si="0"/>
        <v>0</v>
      </c>
      <c r="AP33" s="1" t="str">
        <f t="shared" si="1"/>
        <v/>
      </c>
      <c r="AQ33" s="71">
        <f t="shared" si="2"/>
        <v>0</v>
      </c>
      <c r="AR33" s="142">
        <f t="shared" si="3"/>
        <v>0</v>
      </c>
      <c r="AS33" s="142"/>
      <c r="AT33" s="142"/>
      <c r="AU33" s="142"/>
      <c r="AV33" s="142">
        <f t="shared" si="4"/>
        <v>0</v>
      </c>
      <c r="AW33" s="142"/>
      <c r="AX33" s="142"/>
      <c r="AY33" s="142"/>
      <c r="AZ33" s="21">
        <f t="shared" si="5"/>
        <v>0</v>
      </c>
      <c r="BA33" s="21"/>
      <c r="BB33" s="21">
        <f>IF(M31&gt;550000,1,0)</f>
        <v>0</v>
      </c>
      <c r="BC33" s="21">
        <f t="shared" ref="BC33:BC39" si="10">IF(BS33&gt;600000,1,IF(BT33&gt;1100000,1,0))</f>
        <v>0</v>
      </c>
      <c r="BD33" s="21">
        <f t="shared" ref="BD33:BD39" si="11">IF(SUM(BB33:BC33)&gt;=1,1,0)</f>
        <v>0</v>
      </c>
      <c r="BE33" s="47"/>
      <c r="BF33" s="151"/>
      <c r="BG33" s="151"/>
      <c r="BH33" s="151"/>
      <c r="BI33" s="151"/>
      <c r="BJ33" s="151"/>
      <c r="BM33" s="62">
        <f t="shared" si="6"/>
        <v>0</v>
      </c>
      <c r="BN33" s="63">
        <f>SUM(BM33:BM33)</f>
        <v>0</v>
      </c>
      <c r="BO33" s="64">
        <f t="shared" ref="BO33:BO39" si="12">BN33-CD33</f>
        <v>0</v>
      </c>
      <c r="BQ33" s="65">
        <f t="shared" si="7"/>
        <v>0</v>
      </c>
      <c r="BS33" s="60">
        <f t="shared" ref="BS33:BS39" si="13">IF(H31="４０～６４歳",S31,0)</f>
        <v>0</v>
      </c>
      <c r="BT33" s="60">
        <f t="shared" si="8"/>
        <v>0</v>
      </c>
      <c r="BU33" s="64">
        <f t="shared" ref="BU33:BU39" si="14">IF($BN33+$BQ33&lt;=10000000,IF($BS33&lt;=600000,0,IF($BS33&lt;=1299999,$BS33-600000,IF($BS33&lt;=4099999,ROUNDDOWN($BS33*0.75-275000,0),IF($BS33&lt;=7699999,ROUNDDOWN($BS33*0.85-685000,0),IF($BS33&lt;=9999999,ROUNDDOWN($BS33*0.95-1455000,0),$BS33-1955000))))),IF($BN33+$BQ33&lt;=20000000,IF($BS33&lt;=500000,0,IF($BS33&lt;=1299999,ROUNDDOWN($BS33-500000,0),IF($BS33&lt;=4099999,ROUNDDOWN($BS33*0.75-175000,0),IF($BS33&lt;=7699999,ROUNDDOWN($BS33*0.85-585000,0),IF($BS33&lt;=9999999,ROUNDDOWN($BS33*0.95-1355000,0),$BS33-1855000))))),IF(BS33&lt;=400000,0,IF($BS33&lt;=1299999,$BS33-400000,IF($BS33&lt;=4099999,ROUNDDOWN($BS33*0.75-75000,0),IF($BS33&lt;=7699999,ROUNDDOWN($BS33*0.85-485000,0),IF($BS33&lt;=9999999,ROUNDDOWN($BS33*0.95-1255000,0),BS33-1755000)))))))</f>
        <v>0</v>
      </c>
      <c r="BV33" s="64">
        <f t="shared" si="9"/>
        <v>0</v>
      </c>
      <c r="BW33" s="64">
        <f t="shared" ref="BW33:BW40" si="15">SUM(BU33:BV33)</f>
        <v>0</v>
      </c>
      <c r="BY33" s="81">
        <f t="shared" ref="BY33:BY39" si="16">IF(BN33&gt;0,1,0)</f>
        <v>0</v>
      </c>
      <c r="BZ33" s="81">
        <f t="shared" ref="BZ33:BZ39" si="17">IF(BW33&gt;0,1,0)</f>
        <v>0</v>
      </c>
      <c r="CA33" s="81">
        <f t="shared" ref="CA33:CA39" si="18">SUM(BY33:BZ33)</f>
        <v>0</v>
      </c>
      <c r="CB33" s="81">
        <f t="shared" ref="CB33:CB39" si="19">IF(BN33&lt;=100000,BN33,100000)</f>
        <v>0</v>
      </c>
      <c r="CC33" s="81">
        <f t="shared" ref="CC33:CC39" si="20">IF(BW33&lt;=100000,BW33,100000)</f>
        <v>0</v>
      </c>
      <c r="CD33" s="81">
        <f t="shared" ref="CD33:CD39" si="21">IF(CA33=2,CB33+CC33-100000,0)</f>
        <v>0</v>
      </c>
      <c r="CF33" s="60" t="s">
        <v>20</v>
      </c>
    </row>
    <row r="34" spans="2:241" ht="18.75" customHeight="1" thickTop="1" thickBot="1" x14ac:dyDescent="0.2">
      <c r="B34" s="78" t="s">
        <v>81</v>
      </c>
      <c r="C34" s="104"/>
      <c r="D34" s="105"/>
      <c r="E34" s="105"/>
      <c r="F34" s="106"/>
      <c r="G34" s="20"/>
      <c r="H34" s="167"/>
      <c r="I34" s="168"/>
      <c r="J34" s="168"/>
      <c r="K34" s="169"/>
      <c r="L34" s="8"/>
      <c r="M34" s="141"/>
      <c r="N34" s="141"/>
      <c r="O34" s="141"/>
      <c r="P34" s="141"/>
      <c r="Q34" s="141"/>
      <c r="R34" s="141"/>
      <c r="S34" s="141"/>
      <c r="T34" s="141"/>
      <c r="U34" s="141"/>
      <c r="V34" s="141"/>
      <c r="W34" s="141"/>
      <c r="X34" s="141"/>
      <c r="Y34" s="141"/>
      <c r="Z34" s="141"/>
      <c r="AA34" s="141"/>
      <c r="AB34" s="141"/>
      <c r="AC34" s="141"/>
      <c r="AD34" s="141"/>
      <c r="AE34" s="48"/>
      <c r="AF34" s="48"/>
      <c r="AG34" s="48"/>
      <c r="AH34" s="150"/>
      <c r="AI34" s="150"/>
      <c r="AJ34" s="150"/>
      <c r="AK34" s="150"/>
      <c r="AL34" s="150"/>
      <c r="AM34" s="8"/>
      <c r="AO34" s="1">
        <f t="shared" si="0"/>
        <v>0</v>
      </c>
      <c r="AP34" s="1" t="str">
        <f t="shared" si="1"/>
        <v/>
      </c>
      <c r="AQ34" s="71">
        <f t="shared" si="2"/>
        <v>0</v>
      </c>
      <c r="AR34" s="142">
        <f t="shared" si="3"/>
        <v>0</v>
      </c>
      <c r="AS34" s="142"/>
      <c r="AT34" s="142"/>
      <c r="AU34" s="142"/>
      <c r="AV34" s="142">
        <f t="shared" si="4"/>
        <v>0</v>
      </c>
      <c r="AW34" s="142"/>
      <c r="AX34" s="142"/>
      <c r="AY34" s="142"/>
      <c r="AZ34" s="21">
        <f t="shared" si="5"/>
        <v>0</v>
      </c>
      <c r="BA34" s="21"/>
      <c r="BB34" s="21">
        <f t="shared" ref="BB34:BB39" si="22">IF(M32&gt;550000,1,0)</f>
        <v>0</v>
      </c>
      <c r="BC34" s="21">
        <f t="shared" si="10"/>
        <v>0</v>
      </c>
      <c r="BD34" s="21">
        <f t="shared" si="11"/>
        <v>0</v>
      </c>
      <c r="BE34" s="47"/>
      <c r="BF34" s="143" t="s">
        <v>8</v>
      </c>
      <c r="BG34" s="143"/>
      <c r="BH34" s="143"/>
      <c r="BI34" s="143"/>
      <c r="BJ34" s="143"/>
      <c r="BM34" s="62">
        <f t="shared" si="6"/>
        <v>0</v>
      </c>
      <c r="BN34" s="63">
        <f t="shared" ref="BN34:BN39" si="23">SUM(BM34:BM34)</f>
        <v>0</v>
      </c>
      <c r="BO34" s="64">
        <f t="shared" si="12"/>
        <v>0</v>
      </c>
      <c r="BQ34" s="65">
        <f t="shared" si="7"/>
        <v>0</v>
      </c>
      <c r="BS34" s="60">
        <f t="shared" si="13"/>
        <v>0</v>
      </c>
      <c r="BT34" s="60">
        <f t="shared" si="8"/>
        <v>0</v>
      </c>
      <c r="BU34" s="64">
        <f t="shared" si="14"/>
        <v>0</v>
      </c>
      <c r="BV34" s="64">
        <f t="shared" si="9"/>
        <v>0</v>
      </c>
      <c r="BW34" s="64">
        <f t="shared" si="15"/>
        <v>0</v>
      </c>
      <c r="BY34" s="81">
        <f t="shared" si="16"/>
        <v>0</v>
      </c>
      <c r="BZ34" s="81">
        <f t="shared" si="17"/>
        <v>0</v>
      </c>
      <c r="CA34" s="81">
        <f t="shared" si="18"/>
        <v>0</v>
      </c>
      <c r="CB34" s="81">
        <f t="shared" si="19"/>
        <v>0</v>
      </c>
      <c r="CC34" s="81">
        <f t="shared" si="20"/>
        <v>0</v>
      </c>
      <c r="CD34" s="81">
        <f t="shared" si="21"/>
        <v>0</v>
      </c>
      <c r="CF34" s="60" t="s">
        <v>21</v>
      </c>
    </row>
    <row r="35" spans="2:241" ht="18.75" customHeight="1" thickTop="1" thickBot="1" x14ac:dyDescent="0.2">
      <c r="B35" s="78" t="s">
        <v>82</v>
      </c>
      <c r="C35" s="104"/>
      <c r="D35" s="105"/>
      <c r="E35" s="105"/>
      <c r="F35" s="106"/>
      <c r="G35" s="20"/>
      <c r="H35" s="167"/>
      <c r="I35" s="168"/>
      <c r="J35" s="168"/>
      <c r="K35" s="169"/>
      <c r="L35" s="8"/>
      <c r="M35" s="141"/>
      <c r="N35" s="141"/>
      <c r="O35" s="141"/>
      <c r="P35" s="141"/>
      <c r="Q35" s="141"/>
      <c r="R35" s="141"/>
      <c r="S35" s="141"/>
      <c r="T35" s="141"/>
      <c r="U35" s="141"/>
      <c r="V35" s="141"/>
      <c r="W35" s="141"/>
      <c r="X35" s="141"/>
      <c r="Y35" s="141"/>
      <c r="Z35" s="141"/>
      <c r="AA35" s="141"/>
      <c r="AB35" s="141"/>
      <c r="AC35" s="141"/>
      <c r="AD35" s="141"/>
      <c r="AE35" s="48"/>
      <c r="AF35" s="48"/>
      <c r="AG35" s="48"/>
      <c r="AH35" s="279" t="s">
        <v>90</v>
      </c>
      <c r="AI35" s="280"/>
      <c r="AJ35" s="280"/>
      <c r="AK35" s="280"/>
      <c r="AL35" s="280"/>
      <c r="AM35" s="8"/>
      <c r="AO35" s="1">
        <f t="shared" si="0"/>
        <v>0</v>
      </c>
      <c r="AP35" s="1" t="str">
        <f t="shared" si="1"/>
        <v/>
      </c>
      <c r="AQ35" s="71">
        <f t="shared" si="2"/>
        <v>0</v>
      </c>
      <c r="AR35" s="142">
        <f t="shared" si="3"/>
        <v>0</v>
      </c>
      <c r="AS35" s="142"/>
      <c r="AT35" s="142"/>
      <c r="AU35" s="142"/>
      <c r="AV35" s="142">
        <f t="shared" si="4"/>
        <v>0</v>
      </c>
      <c r="AW35" s="142"/>
      <c r="AX35" s="142"/>
      <c r="AY35" s="142"/>
      <c r="AZ35" s="21">
        <f t="shared" si="5"/>
        <v>0</v>
      </c>
      <c r="BA35" s="21"/>
      <c r="BB35" s="21">
        <f t="shared" si="22"/>
        <v>0</v>
      </c>
      <c r="BC35" s="21">
        <f t="shared" si="10"/>
        <v>0</v>
      </c>
      <c r="BD35" s="21">
        <f t="shared" si="11"/>
        <v>0</v>
      </c>
      <c r="BE35" s="47"/>
      <c r="BF35" s="144">
        <f>IF(AZ40&lt;=AS13,7,0)</f>
        <v>7</v>
      </c>
      <c r="BG35" s="144"/>
      <c r="BH35" s="144"/>
      <c r="BI35" s="144"/>
      <c r="BJ35" s="144"/>
      <c r="BM35" s="62">
        <f t="shared" si="6"/>
        <v>0</v>
      </c>
      <c r="BN35" s="63">
        <f t="shared" si="23"/>
        <v>0</v>
      </c>
      <c r="BO35" s="64">
        <f t="shared" si="12"/>
        <v>0</v>
      </c>
      <c r="BQ35" s="65">
        <f t="shared" si="7"/>
        <v>0</v>
      </c>
      <c r="BS35" s="60">
        <f t="shared" si="13"/>
        <v>0</v>
      </c>
      <c r="BT35" s="60">
        <f t="shared" si="8"/>
        <v>0</v>
      </c>
      <c r="BU35" s="64">
        <f t="shared" si="14"/>
        <v>0</v>
      </c>
      <c r="BV35" s="64">
        <f t="shared" si="9"/>
        <v>0</v>
      </c>
      <c r="BW35" s="64">
        <f t="shared" si="15"/>
        <v>0</v>
      </c>
      <c r="BY35" s="81">
        <f t="shared" si="16"/>
        <v>0</v>
      </c>
      <c r="BZ35" s="81">
        <f t="shared" si="17"/>
        <v>0</v>
      </c>
      <c r="CA35" s="81">
        <f t="shared" si="18"/>
        <v>0</v>
      </c>
      <c r="CB35" s="81">
        <f t="shared" si="19"/>
        <v>0</v>
      </c>
      <c r="CC35" s="81">
        <f t="shared" si="20"/>
        <v>0</v>
      </c>
      <c r="CD35" s="81">
        <f>IF(CA35=2,CB35+CC35-100000,0)</f>
        <v>0</v>
      </c>
      <c r="CF35" s="60" t="s">
        <v>22</v>
      </c>
    </row>
    <row r="36" spans="2:241" ht="18.75" customHeight="1" thickTop="1" thickBot="1" x14ac:dyDescent="0.2">
      <c r="B36" s="78" t="s">
        <v>83</v>
      </c>
      <c r="C36" s="104"/>
      <c r="D36" s="105"/>
      <c r="E36" s="105"/>
      <c r="F36" s="106"/>
      <c r="G36" s="20"/>
      <c r="H36" s="167"/>
      <c r="I36" s="168"/>
      <c r="J36" s="168"/>
      <c r="K36" s="169"/>
      <c r="L36" s="8"/>
      <c r="M36" s="141"/>
      <c r="N36" s="141"/>
      <c r="O36" s="141"/>
      <c r="P36" s="141"/>
      <c r="Q36" s="141"/>
      <c r="R36" s="141"/>
      <c r="S36" s="141"/>
      <c r="T36" s="141"/>
      <c r="U36" s="141"/>
      <c r="V36" s="141"/>
      <c r="W36" s="141"/>
      <c r="X36" s="141"/>
      <c r="Y36" s="141"/>
      <c r="Z36" s="141"/>
      <c r="AA36" s="141"/>
      <c r="AB36" s="141"/>
      <c r="AC36" s="141"/>
      <c r="AD36" s="141"/>
      <c r="AE36" s="48"/>
      <c r="AF36" s="48"/>
      <c r="AG36" s="48"/>
      <c r="AH36" s="280"/>
      <c r="AI36" s="280"/>
      <c r="AJ36" s="280"/>
      <c r="AK36" s="280"/>
      <c r="AL36" s="280"/>
      <c r="AM36" s="8"/>
      <c r="AO36" s="1">
        <f t="shared" si="0"/>
        <v>0</v>
      </c>
      <c r="AP36" s="1" t="str">
        <f t="shared" si="1"/>
        <v/>
      </c>
      <c r="AQ36" s="71">
        <f t="shared" si="2"/>
        <v>0</v>
      </c>
      <c r="AR36" s="142">
        <f t="shared" si="3"/>
        <v>0</v>
      </c>
      <c r="AS36" s="142"/>
      <c r="AT36" s="142"/>
      <c r="AU36" s="142"/>
      <c r="AV36" s="142">
        <f t="shared" si="4"/>
        <v>0</v>
      </c>
      <c r="AW36" s="142"/>
      <c r="AX36" s="142"/>
      <c r="AY36" s="142"/>
      <c r="AZ36" s="21">
        <f t="shared" si="5"/>
        <v>0</v>
      </c>
      <c r="BA36" s="21"/>
      <c r="BB36" s="21">
        <f t="shared" si="22"/>
        <v>0</v>
      </c>
      <c r="BC36" s="21">
        <f t="shared" si="10"/>
        <v>0</v>
      </c>
      <c r="BD36" s="21">
        <f t="shared" si="11"/>
        <v>0</v>
      </c>
      <c r="BE36" s="47"/>
      <c r="BF36" s="185">
        <f>IF(AZ40&lt;=AS13+IF(BD40&lt;=0,0,BD40-1)*100000+(BJ28*AS15),5,0)</f>
        <v>5</v>
      </c>
      <c r="BG36" s="185"/>
      <c r="BH36" s="185"/>
      <c r="BI36" s="185"/>
      <c r="BJ36" s="185"/>
      <c r="BM36" s="62">
        <f t="shared" si="6"/>
        <v>0</v>
      </c>
      <c r="BN36" s="63">
        <f t="shared" si="23"/>
        <v>0</v>
      </c>
      <c r="BO36" s="64">
        <f t="shared" si="12"/>
        <v>0</v>
      </c>
      <c r="BQ36" s="65">
        <f t="shared" si="7"/>
        <v>0</v>
      </c>
      <c r="BS36" s="60">
        <f t="shared" si="13"/>
        <v>0</v>
      </c>
      <c r="BT36" s="60">
        <f t="shared" si="8"/>
        <v>0</v>
      </c>
      <c r="BU36" s="64">
        <f t="shared" si="14"/>
        <v>0</v>
      </c>
      <c r="BV36" s="64">
        <f t="shared" si="9"/>
        <v>0</v>
      </c>
      <c r="BW36" s="64">
        <f t="shared" si="15"/>
        <v>0</v>
      </c>
      <c r="BY36" s="81">
        <f t="shared" si="16"/>
        <v>0</v>
      </c>
      <c r="BZ36" s="81">
        <f t="shared" si="17"/>
        <v>0</v>
      </c>
      <c r="CA36" s="81">
        <f t="shared" si="18"/>
        <v>0</v>
      </c>
      <c r="CB36" s="81">
        <f t="shared" si="19"/>
        <v>0</v>
      </c>
      <c r="CC36" s="81">
        <f t="shared" si="20"/>
        <v>0</v>
      </c>
      <c r="CD36" s="81">
        <f t="shared" si="21"/>
        <v>0</v>
      </c>
    </row>
    <row r="37" spans="2:241" ht="18.75" customHeight="1" thickTop="1" thickBot="1" x14ac:dyDescent="0.2">
      <c r="B37" s="78" t="s">
        <v>84</v>
      </c>
      <c r="C37" s="104"/>
      <c r="D37" s="105"/>
      <c r="E37" s="105"/>
      <c r="F37" s="106"/>
      <c r="G37" s="20"/>
      <c r="H37" s="167"/>
      <c r="I37" s="168"/>
      <c r="J37" s="168"/>
      <c r="K37" s="169"/>
      <c r="L37" s="8"/>
      <c r="M37" s="141"/>
      <c r="N37" s="141"/>
      <c r="O37" s="141"/>
      <c r="P37" s="141"/>
      <c r="Q37" s="141"/>
      <c r="R37" s="141"/>
      <c r="S37" s="141"/>
      <c r="T37" s="141"/>
      <c r="U37" s="141"/>
      <c r="V37" s="141"/>
      <c r="W37" s="141"/>
      <c r="X37" s="141"/>
      <c r="Y37" s="141"/>
      <c r="Z37" s="141"/>
      <c r="AA37" s="141"/>
      <c r="AB37" s="141"/>
      <c r="AC37" s="141"/>
      <c r="AD37" s="141"/>
      <c r="AE37" s="48"/>
      <c r="AF37" s="48"/>
      <c r="AG37" s="48"/>
      <c r="AH37" s="150" t="str">
        <f>IF($BF$38=0,"",IF($BF$38=2,"2割軽減",IF($BF$38=5,"5割軽減",IF($BF$38=7,"7割軽減"))))</f>
        <v>7割軽減</v>
      </c>
      <c r="AI37" s="150"/>
      <c r="AJ37" s="150"/>
      <c r="AK37" s="150"/>
      <c r="AL37" s="150"/>
      <c r="AM37" s="8"/>
      <c r="AO37" s="1">
        <f t="shared" si="0"/>
        <v>0</v>
      </c>
      <c r="AP37" s="1" t="str">
        <f t="shared" si="1"/>
        <v/>
      </c>
      <c r="AQ37" s="71">
        <f t="shared" si="2"/>
        <v>0</v>
      </c>
      <c r="AR37" s="142">
        <f t="shared" si="3"/>
        <v>0</v>
      </c>
      <c r="AS37" s="142"/>
      <c r="AT37" s="142"/>
      <c r="AU37" s="142"/>
      <c r="AV37" s="142">
        <f t="shared" si="4"/>
        <v>0</v>
      </c>
      <c r="AW37" s="142"/>
      <c r="AX37" s="142"/>
      <c r="AY37" s="142"/>
      <c r="AZ37" s="21">
        <f t="shared" si="5"/>
        <v>0</v>
      </c>
      <c r="BA37" s="21"/>
      <c r="BB37" s="21">
        <f t="shared" si="22"/>
        <v>0</v>
      </c>
      <c r="BC37" s="21">
        <f t="shared" si="10"/>
        <v>0</v>
      </c>
      <c r="BD37" s="21">
        <f t="shared" si="11"/>
        <v>0</v>
      </c>
      <c r="BE37" s="47"/>
      <c r="BF37" s="209">
        <f>IF(AZ40&lt;=AS13+IF(BD40&lt;=0,0,BD40-1)*100000+(BJ28*AS14),2,0)</f>
        <v>2</v>
      </c>
      <c r="BG37" s="210"/>
      <c r="BH37" s="210"/>
      <c r="BI37" s="210"/>
      <c r="BJ37" s="211"/>
      <c r="BM37" s="62">
        <f t="shared" si="6"/>
        <v>0</v>
      </c>
      <c r="BN37" s="63">
        <f t="shared" si="23"/>
        <v>0</v>
      </c>
      <c r="BO37" s="64">
        <f t="shared" si="12"/>
        <v>0</v>
      </c>
      <c r="BQ37" s="65">
        <f t="shared" si="7"/>
        <v>0</v>
      </c>
      <c r="BS37" s="60">
        <f t="shared" si="13"/>
        <v>0</v>
      </c>
      <c r="BT37" s="60">
        <f t="shared" si="8"/>
        <v>0</v>
      </c>
      <c r="BU37" s="64">
        <f t="shared" si="14"/>
        <v>0</v>
      </c>
      <c r="BV37" s="64">
        <f t="shared" si="9"/>
        <v>0</v>
      </c>
      <c r="BW37" s="64">
        <f t="shared" si="15"/>
        <v>0</v>
      </c>
      <c r="BY37" s="81">
        <f t="shared" si="16"/>
        <v>0</v>
      </c>
      <c r="BZ37" s="81">
        <f t="shared" si="17"/>
        <v>0</v>
      </c>
      <c r="CA37" s="81">
        <f t="shared" si="18"/>
        <v>0</v>
      </c>
      <c r="CB37" s="81">
        <f t="shared" si="19"/>
        <v>0</v>
      </c>
      <c r="CC37" s="81">
        <f t="shared" si="20"/>
        <v>0</v>
      </c>
      <c r="CD37" s="81">
        <f t="shared" si="21"/>
        <v>0</v>
      </c>
      <c r="CF37" s="54" t="s">
        <v>47</v>
      </c>
    </row>
    <row r="38" spans="2:241" ht="15" customHeight="1" thickTop="1" thickBot="1" x14ac:dyDescent="0.2">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150"/>
      <c r="AI38" s="150"/>
      <c r="AJ38" s="150"/>
      <c r="AK38" s="150"/>
      <c r="AL38" s="150"/>
      <c r="AM38" s="8"/>
      <c r="AO38" s="1">
        <f t="shared" si="0"/>
        <v>0</v>
      </c>
      <c r="AP38" s="1" t="str">
        <f t="shared" si="1"/>
        <v/>
      </c>
      <c r="AQ38" s="71">
        <f t="shared" si="2"/>
        <v>0</v>
      </c>
      <c r="AR38" s="142">
        <f t="shared" si="3"/>
        <v>0</v>
      </c>
      <c r="AS38" s="142"/>
      <c r="AT38" s="142"/>
      <c r="AU38" s="142"/>
      <c r="AV38" s="212">
        <f t="shared" si="4"/>
        <v>0</v>
      </c>
      <c r="AW38" s="213"/>
      <c r="AX38" s="213"/>
      <c r="AY38" s="214"/>
      <c r="AZ38" s="21">
        <f t="shared" si="5"/>
        <v>0</v>
      </c>
      <c r="BA38" s="21"/>
      <c r="BB38" s="21">
        <f t="shared" si="22"/>
        <v>0</v>
      </c>
      <c r="BC38" s="21">
        <f t="shared" si="10"/>
        <v>0</v>
      </c>
      <c r="BD38" s="21">
        <f t="shared" si="11"/>
        <v>0</v>
      </c>
      <c r="BE38" s="47"/>
      <c r="BF38" s="143">
        <f>IF(AZ40&lt;=AS13,7,IF(AZ40&lt;=AS13+IF(BD40&lt;&gt;0,(BD40-1),0)*100000+(BJ28*AS15),5,IF(AZ40&lt;=AS13+IF(BD40&lt;&gt;0,(BD40-1))*100000+(BJ28*AS14),2,0)))</f>
        <v>7</v>
      </c>
      <c r="BG38" s="143"/>
      <c r="BH38" s="143"/>
      <c r="BI38" s="143"/>
      <c r="BJ38" s="143"/>
      <c r="BM38" s="62">
        <f t="shared" si="6"/>
        <v>0</v>
      </c>
      <c r="BN38" s="63">
        <f t="shared" si="23"/>
        <v>0</v>
      </c>
      <c r="BO38" s="64">
        <f t="shared" si="12"/>
        <v>0</v>
      </c>
      <c r="BQ38" s="65">
        <f t="shared" si="7"/>
        <v>0</v>
      </c>
      <c r="BS38" s="60">
        <f t="shared" si="13"/>
        <v>0</v>
      </c>
      <c r="BT38" s="60">
        <f t="shared" si="8"/>
        <v>0</v>
      </c>
      <c r="BU38" s="64">
        <f t="shared" si="14"/>
        <v>0</v>
      </c>
      <c r="BV38" s="64">
        <f t="shared" si="9"/>
        <v>0</v>
      </c>
      <c r="BW38" s="64">
        <f t="shared" si="15"/>
        <v>0</v>
      </c>
      <c r="BY38" s="81">
        <f t="shared" si="16"/>
        <v>0</v>
      </c>
      <c r="BZ38" s="81">
        <f t="shared" si="17"/>
        <v>0</v>
      </c>
      <c r="CA38" s="81">
        <f t="shared" si="18"/>
        <v>0</v>
      </c>
      <c r="CB38" s="81">
        <f t="shared" si="19"/>
        <v>0</v>
      </c>
      <c r="CC38" s="81">
        <f t="shared" si="20"/>
        <v>0</v>
      </c>
      <c r="CD38" s="81">
        <f t="shared" si="21"/>
        <v>0</v>
      </c>
      <c r="CF38" s="54" t="s">
        <v>46</v>
      </c>
    </row>
    <row r="39" spans="2:241" ht="15" customHeight="1" thickTop="1" x14ac:dyDescent="0.15">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78"/>
      <c r="AI39" s="78"/>
      <c r="AJ39" s="78"/>
      <c r="AK39" s="78"/>
      <c r="AL39" s="78"/>
      <c r="AM39" s="8"/>
      <c r="AO39" s="1">
        <f t="shared" si="0"/>
        <v>0</v>
      </c>
      <c r="AP39" s="1" t="str">
        <f t="shared" si="1"/>
        <v/>
      </c>
      <c r="AQ39" s="71">
        <f t="shared" si="2"/>
        <v>0</v>
      </c>
      <c r="AR39" s="142">
        <f t="shared" si="3"/>
        <v>0</v>
      </c>
      <c r="AS39" s="142"/>
      <c r="AT39" s="142"/>
      <c r="AU39" s="142"/>
      <c r="AV39" s="212">
        <f t="shared" si="4"/>
        <v>0</v>
      </c>
      <c r="AW39" s="213"/>
      <c r="AX39" s="213"/>
      <c r="AY39" s="214"/>
      <c r="AZ39" s="21">
        <f t="shared" si="5"/>
        <v>0</v>
      </c>
      <c r="BA39" s="21"/>
      <c r="BB39" s="21">
        <f t="shared" si="22"/>
        <v>0</v>
      </c>
      <c r="BC39" s="21">
        <f t="shared" si="10"/>
        <v>0</v>
      </c>
      <c r="BD39" s="21">
        <f t="shared" si="11"/>
        <v>0</v>
      </c>
      <c r="BE39" s="47"/>
      <c r="BF39" s="208"/>
      <c r="BG39" s="151"/>
      <c r="BH39" s="151"/>
      <c r="BI39" s="151"/>
      <c r="BJ39" s="151"/>
      <c r="BM39" s="62">
        <f t="shared" si="6"/>
        <v>0</v>
      </c>
      <c r="BN39" s="63">
        <f t="shared" si="23"/>
        <v>0</v>
      </c>
      <c r="BO39" s="64">
        <f t="shared" si="12"/>
        <v>0</v>
      </c>
      <c r="BQ39" s="65">
        <f t="shared" si="7"/>
        <v>0</v>
      </c>
      <c r="BS39" s="60">
        <f t="shared" si="13"/>
        <v>0</v>
      </c>
      <c r="BT39" s="60">
        <f t="shared" si="8"/>
        <v>0</v>
      </c>
      <c r="BU39" s="64">
        <f t="shared" si="14"/>
        <v>0</v>
      </c>
      <c r="BV39" s="64">
        <f t="shared" si="9"/>
        <v>0</v>
      </c>
      <c r="BW39" s="64">
        <f t="shared" si="15"/>
        <v>0</v>
      </c>
      <c r="BY39" s="81">
        <f t="shared" si="16"/>
        <v>0</v>
      </c>
      <c r="BZ39" s="81">
        <f t="shared" si="17"/>
        <v>0</v>
      </c>
      <c r="CA39" s="81">
        <f t="shared" si="18"/>
        <v>0</v>
      </c>
      <c r="CB39" s="81">
        <f t="shared" si="19"/>
        <v>0</v>
      </c>
      <c r="CC39" s="81">
        <f t="shared" si="20"/>
        <v>0</v>
      </c>
      <c r="CD39" s="81">
        <f t="shared" si="21"/>
        <v>0</v>
      </c>
      <c r="CF39" s="54" t="s">
        <v>45</v>
      </c>
    </row>
    <row r="40" spans="2:241" ht="15" customHeight="1" thickBot="1" x14ac:dyDescent="0.25">
      <c r="C40" s="85" t="s">
        <v>13</v>
      </c>
      <c r="AO40" s="1">
        <f>SUM(AO32:AO39)</f>
        <v>0</v>
      </c>
      <c r="AP40" s="1">
        <f>COUNTIF(AP32:AP39,"介")</f>
        <v>0</v>
      </c>
      <c r="AQ40" s="1"/>
      <c r="AR40" s="142">
        <f>SUM(AR32:AU39)</f>
        <v>0</v>
      </c>
      <c r="AS40" s="142"/>
      <c r="AT40" s="142"/>
      <c r="AU40" s="142"/>
      <c r="AV40" s="142">
        <f>SUM(AV32:AV39)</f>
        <v>0</v>
      </c>
      <c r="AW40" s="142"/>
      <c r="AX40" s="142"/>
      <c r="AY40" s="142"/>
      <c r="AZ40" s="21">
        <f>SUM(AZ32:AZ39)</f>
        <v>0</v>
      </c>
      <c r="BA40" s="21"/>
      <c r="BB40" s="21"/>
      <c r="BC40" s="21"/>
      <c r="BD40" s="21">
        <f>SUM(BD32:BD39)</f>
        <v>0</v>
      </c>
      <c r="BE40" s="47"/>
      <c r="BF40" s="151"/>
      <c r="BG40" s="151"/>
      <c r="BH40" s="151"/>
      <c r="BI40" s="151"/>
      <c r="BJ40" s="151"/>
      <c r="BU40" s="67">
        <f>SUM(BU32:BU39)</f>
        <v>0</v>
      </c>
      <c r="BV40" s="67">
        <f>SUM(BV32:BV39)</f>
        <v>0</v>
      </c>
      <c r="BW40" s="68">
        <f t="shared" si="15"/>
        <v>0</v>
      </c>
    </row>
    <row r="41" spans="2:241" ht="15" customHeight="1" thickTop="1" x14ac:dyDescent="0.15">
      <c r="B41" s="254"/>
      <c r="C41" s="255"/>
      <c r="D41" s="255"/>
      <c r="E41" s="255"/>
      <c r="F41" s="255"/>
      <c r="G41" s="255"/>
      <c r="H41" s="176" t="s">
        <v>86</v>
      </c>
      <c r="I41" s="177"/>
      <c r="J41" s="177"/>
      <c r="K41" s="177"/>
      <c r="L41" s="177"/>
      <c r="M41" s="177"/>
      <c r="N41" s="177"/>
      <c r="O41" s="178"/>
      <c r="P41" s="170" t="s">
        <v>87</v>
      </c>
      <c r="Q41" s="171"/>
      <c r="R41" s="171"/>
      <c r="S41" s="171"/>
      <c r="T41" s="171"/>
      <c r="U41" s="171"/>
      <c r="V41" s="171"/>
      <c r="W41" s="172"/>
      <c r="X41" s="176" t="s">
        <v>88</v>
      </c>
      <c r="Y41" s="177"/>
      <c r="Z41" s="177"/>
      <c r="AA41" s="177"/>
      <c r="AB41" s="177"/>
      <c r="AC41" s="177"/>
      <c r="AD41" s="177"/>
      <c r="AE41" s="178"/>
      <c r="AF41" s="170" t="s">
        <v>93</v>
      </c>
      <c r="AG41" s="171"/>
      <c r="AH41" s="171"/>
      <c r="AI41" s="171"/>
      <c r="AJ41" s="171"/>
      <c r="AK41" s="171"/>
      <c r="AL41" s="171"/>
      <c r="AM41" s="172"/>
      <c r="AN41" s="3"/>
      <c r="AO41" s="18"/>
      <c r="AP41" s="18"/>
      <c r="AQ41" s="18"/>
      <c r="AR41" s="46"/>
      <c r="AS41" s="46"/>
      <c r="AT41" s="46"/>
      <c r="AU41" s="46"/>
      <c r="AV41" s="46"/>
      <c r="AW41" s="46"/>
      <c r="AX41" s="46"/>
      <c r="AY41" s="46"/>
      <c r="AZ41" s="47"/>
      <c r="BA41" s="47"/>
      <c r="BB41" s="47"/>
      <c r="BC41" s="47"/>
      <c r="BD41" s="47"/>
      <c r="BE41" s="47"/>
      <c r="BF41" s="44"/>
      <c r="BG41" s="44"/>
      <c r="BH41" s="44"/>
      <c r="BI41" s="44"/>
      <c r="BJ41" s="44"/>
      <c r="BU41" s="69"/>
      <c r="BV41" s="69"/>
      <c r="BW41" s="69"/>
      <c r="CG41" s="5"/>
      <c r="IG41" s="4"/>
    </row>
    <row r="42" spans="2:241" ht="15" customHeight="1" thickBot="1" x14ac:dyDescent="0.2">
      <c r="B42" s="256"/>
      <c r="C42" s="257"/>
      <c r="D42" s="257"/>
      <c r="E42" s="257"/>
      <c r="F42" s="257"/>
      <c r="G42" s="257"/>
      <c r="H42" s="179"/>
      <c r="I42" s="180"/>
      <c r="J42" s="180"/>
      <c r="K42" s="180"/>
      <c r="L42" s="180"/>
      <c r="M42" s="180"/>
      <c r="N42" s="180"/>
      <c r="O42" s="181"/>
      <c r="P42" s="173"/>
      <c r="Q42" s="174"/>
      <c r="R42" s="174"/>
      <c r="S42" s="174"/>
      <c r="T42" s="174"/>
      <c r="U42" s="174"/>
      <c r="V42" s="174"/>
      <c r="W42" s="175"/>
      <c r="X42" s="179"/>
      <c r="Y42" s="180"/>
      <c r="Z42" s="180"/>
      <c r="AA42" s="180"/>
      <c r="AB42" s="180"/>
      <c r="AC42" s="180"/>
      <c r="AD42" s="180"/>
      <c r="AE42" s="181"/>
      <c r="AF42" s="173"/>
      <c r="AG42" s="174"/>
      <c r="AH42" s="174"/>
      <c r="AI42" s="174"/>
      <c r="AJ42" s="174"/>
      <c r="AK42" s="174"/>
      <c r="AL42" s="174"/>
      <c r="AM42" s="175"/>
      <c r="AN42" s="3"/>
      <c r="CG42" s="5"/>
      <c r="IG42" s="4"/>
    </row>
    <row r="43" spans="2:241" ht="18.75" customHeight="1" thickTop="1" thickBot="1" x14ac:dyDescent="0.2">
      <c r="B43" s="161" t="s">
        <v>42</v>
      </c>
      <c r="C43" s="162"/>
      <c r="D43" s="162"/>
      <c r="E43" s="162"/>
      <c r="F43" s="162"/>
      <c r="G43" s="162"/>
      <c r="H43" s="164">
        <f>AR40</f>
        <v>0</v>
      </c>
      <c r="I43" s="165"/>
      <c r="J43" s="165"/>
      <c r="K43" s="165"/>
      <c r="L43" s="165"/>
      <c r="M43" s="165"/>
      <c r="N43" s="165"/>
      <c r="O43" s="166"/>
      <c r="P43" s="164">
        <f>AR40</f>
        <v>0</v>
      </c>
      <c r="Q43" s="165"/>
      <c r="R43" s="165"/>
      <c r="S43" s="165"/>
      <c r="T43" s="165"/>
      <c r="U43" s="165"/>
      <c r="V43" s="165"/>
      <c r="W43" s="166"/>
      <c r="X43" s="164">
        <f>AV40</f>
        <v>0</v>
      </c>
      <c r="Y43" s="165"/>
      <c r="Z43" s="165"/>
      <c r="AA43" s="165"/>
      <c r="AB43" s="165"/>
      <c r="AC43" s="165"/>
      <c r="AD43" s="165"/>
      <c r="AE43" s="166"/>
      <c r="AF43" s="164">
        <f>AR40</f>
        <v>0</v>
      </c>
      <c r="AG43" s="165"/>
      <c r="AH43" s="165"/>
      <c r="AI43" s="165"/>
      <c r="AJ43" s="165"/>
      <c r="AK43" s="165"/>
      <c r="AL43" s="165"/>
      <c r="AM43" s="166"/>
      <c r="AN43" s="3"/>
      <c r="AO43" s="4" t="s">
        <v>73</v>
      </c>
      <c r="BV43" s="66"/>
      <c r="BW43" s="66"/>
      <c r="BX43" s="66"/>
      <c r="BY43" s="82"/>
      <c r="CG43" s="5"/>
      <c r="IG43" s="4"/>
    </row>
    <row r="44" spans="2:241" ht="18.75" customHeight="1" thickTop="1" thickBot="1" x14ac:dyDescent="0.2">
      <c r="B44" s="251"/>
      <c r="C44" s="252"/>
      <c r="D44" s="252"/>
      <c r="E44" s="252"/>
      <c r="F44" s="252"/>
      <c r="G44" s="253"/>
      <c r="H44" s="182"/>
      <c r="I44" s="183"/>
      <c r="J44" s="183"/>
      <c r="K44" s="183"/>
      <c r="L44" s="183"/>
      <c r="M44" s="183"/>
      <c r="N44" s="183"/>
      <c r="O44" s="184"/>
      <c r="P44" s="259"/>
      <c r="Q44" s="260"/>
      <c r="R44" s="260"/>
      <c r="S44" s="260"/>
      <c r="T44" s="260"/>
      <c r="U44" s="260"/>
      <c r="V44" s="260"/>
      <c r="W44" s="261"/>
      <c r="X44" s="259"/>
      <c r="Y44" s="260"/>
      <c r="Z44" s="260"/>
      <c r="AA44" s="260"/>
      <c r="AB44" s="260"/>
      <c r="AC44" s="260"/>
      <c r="AD44" s="260"/>
      <c r="AE44" s="261"/>
      <c r="AF44" s="259"/>
      <c r="AG44" s="260"/>
      <c r="AH44" s="260"/>
      <c r="AI44" s="260"/>
      <c r="AJ44" s="260"/>
      <c r="AK44" s="260"/>
      <c r="AL44" s="260"/>
      <c r="AM44" s="261"/>
      <c r="AN44" s="3"/>
      <c r="AO44" s="1" t="s">
        <v>71</v>
      </c>
      <c r="AP44" s="1">
        <f>BJ28</f>
        <v>0</v>
      </c>
      <c r="BV44" s="66"/>
      <c r="BW44" s="66"/>
      <c r="BX44" s="66"/>
      <c r="BY44" s="82"/>
      <c r="CG44" s="5"/>
      <c r="IG44" s="4"/>
    </row>
    <row r="45" spans="2:241" ht="18.75" customHeight="1" thickTop="1" thickBot="1" x14ac:dyDescent="0.2">
      <c r="B45" s="161" t="s">
        <v>38</v>
      </c>
      <c r="C45" s="162"/>
      <c r="D45" s="162"/>
      <c r="E45" s="162"/>
      <c r="F45" s="162"/>
      <c r="G45" s="163"/>
      <c r="H45" s="248">
        <f>BJ28</f>
        <v>0</v>
      </c>
      <c r="I45" s="248"/>
      <c r="J45" s="248"/>
      <c r="K45" s="248"/>
      <c r="L45" s="248"/>
      <c r="M45" s="248"/>
      <c r="N45" s="248"/>
      <c r="O45" s="248"/>
      <c r="P45" s="248">
        <f>BJ28</f>
        <v>0</v>
      </c>
      <c r="Q45" s="248"/>
      <c r="R45" s="248"/>
      <c r="S45" s="248"/>
      <c r="T45" s="248"/>
      <c r="U45" s="248"/>
      <c r="V45" s="248"/>
      <c r="W45" s="248"/>
      <c r="X45" s="248">
        <f>AP40</f>
        <v>0</v>
      </c>
      <c r="Y45" s="248"/>
      <c r="Z45" s="248"/>
      <c r="AA45" s="248"/>
      <c r="AB45" s="248"/>
      <c r="AC45" s="248"/>
      <c r="AD45" s="248"/>
      <c r="AE45" s="248"/>
      <c r="AF45" s="248">
        <f>BJ28</f>
        <v>0</v>
      </c>
      <c r="AG45" s="248"/>
      <c r="AH45" s="248"/>
      <c r="AI45" s="248"/>
      <c r="AJ45" s="248"/>
      <c r="AK45" s="248"/>
      <c r="AL45" s="248"/>
      <c r="AM45" s="248"/>
      <c r="AN45" s="3"/>
      <c r="AO45" s="60" t="s">
        <v>72</v>
      </c>
      <c r="AP45" s="73">
        <f>BD40</f>
        <v>0</v>
      </c>
      <c r="BV45" s="66"/>
      <c r="BW45" s="66"/>
      <c r="BX45" s="66"/>
      <c r="BY45" s="82"/>
      <c r="CG45" s="5"/>
      <c r="IG45" s="4"/>
    </row>
    <row r="46" spans="2:241" ht="18.75" customHeight="1" thickTop="1" thickBot="1" x14ac:dyDescent="0.2">
      <c r="B46" s="161" t="s">
        <v>0</v>
      </c>
      <c r="C46" s="162"/>
      <c r="D46" s="162"/>
      <c r="E46" s="162"/>
      <c r="F46" s="162"/>
      <c r="G46" s="163"/>
      <c r="H46" s="248">
        <f>ROUNDDOWN(AR40*AV3%,0)</f>
        <v>0</v>
      </c>
      <c r="I46" s="248"/>
      <c r="J46" s="248"/>
      <c r="K46" s="248"/>
      <c r="L46" s="248"/>
      <c r="M46" s="248"/>
      <c r="N46" s="248"/>
      <c r="O46" s="248"/>
      <c r="P46" s="248">
        <f>ROUNDDOWN(AR40*AV7%,0)</f>
        <v>0</v>
      </c>
      <c r="Q46" s="248"/>
      <c r="R46" s="248"/>
      <c r="S46" s="248"/>
      <c r="T46" s="248"/>
      <c r="U46" s="248"/>
      <c r="V46" s="248"/>
      <c r="W46" s="248"/>
      <c r="X46" s="248">
        <f>ROUNDDOWN(AV40*AV9%,0)</f>
        <v>0</v>
      </c>
      <c r="Y46" s="248"/>
      <c r="Z46" s="248"/>
      <c r="AA46" s="248"/>
      <c r="AB46" s="248"/>
      <c r="AC46" s="248"/>
      <c r="AD46" s="248"/>
      <c r="AE46" s="248"/>
      <c r="AF46" s="248">
        <f>ROUNDDOWN(AR40*AV11%,0)</f>
        <v>0</v>
      </c>
      <c r="AG46" s="248"/>
      <c r="AH46" s="248"/>
      <c r="AI46" s="248"/>
      <c r="AJ46" s="248"/>
      <c r="AK46" s="248"/>
      <c r="AL46" s="248"/>
      <c r="AM46" s="248"/>
      <c r="AN46" s="3"/>
      <c r="AO46" s="74" t="s">
        <v>68</v>
      </c>
      <c r="AP46" s="75">
        <f>430000+IF(AP45&lt;=0,0,AP45-1)*100000</f>
        <v>430000</v>
      </c>
      <c r="BV46" s="66"/>
      <c r="BW46" s="66"/>
      <c r="BX46" s="66"/>
      <c r="BY46" s="82"/>
      <c r="CG46" s="5"/>
      <c r="IG46" s="4"/>
    </row>
    <row r="47" spans="2:241" ht="18.75" customHeight="1" thickTop="1" thickBot="1" x14ac:dyDescent="0.2">
      <c r="B47" s="251"/>
      <c r="C47" s="252"/>
      <c r="D47" s="252"/>
      <c r="E47" s="252"/>
      <c r="F47" s="252"/>
      <c r="G47" s="253"/>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3"/>
      <c r="AO47" s="74" t="s">
        <v>69</v>
      </c>
      <c r="AP47" s="75">
        <f>430000+IF(AP45&lt;=0,0,AP45-1)*100000+AP44*310000</f>
        <v>430000</v>
      </c>
      <c r="CG47" s="5"/>
      <c r="IG47" s="4"/>
    </row>
    <row r="48" spans="2:241" ht="18.75" customHeight="1" thickTop="1" thickBot="1" x14ac:dyDescent="0.2">
      <c r="B48" s="161" t="s">
        <v>2</v>
      </c>
      <c r="C48" s="162"/>
      <c r="D48" s="162"/>
      <c r="E48" s="162"/>
      <c r="F48" s="162"/>
      <c r="G48" s="163"/>
      <c r="H48" s="248">
        <f>IF(BF38&gt;0,AV5-AV5*BF38*0.1,AV5)*BI28</f>
        <v>0</v>
      </c>
      <c r="I48" s="248"/>
      <c r="J48" s="248"/>
      <c r="K48" s="248"/>
      <c r="L48" s="248"/>
      <c r="M48" s="248"/>
      <c r="N48" s="248"/>
      <c r="O48" s="248"/>
      <c r="P48" s="248">
        <f>IF(BF38&gt;0,AV8-AV8*BF38*0.1,AV8)*BI28</f>
        <v>0</v>
      </c>
      <c r="Q48" s="248"/>
      <c r="R48" s="248"/>
      <c r="S48" s="248"/>
      <c r="T48" s="248"/>
      <c r="U48" s="248"/>
      <c r="V48" s="248"/>
      <c r="W48" s="248"/>
      <c r="X48" s="248">
        <f>IF(BF38&gt;0,AV10-AV10*BF38*0.1,AV10)*AP40</f>
        <v>0</v>
      </c>
      <c r="Y48" s="248"/>
      <c r="Z48" s="248"/>
      <c r="AA48" s="248"/>
      <c r="AB48" s="248"/>
      <c r="AC48" s="248"/>
      <c r="AD48" s="248"/>
      <c r="AE48" s="248"/>
      <c r="AF48" s="248">
        <f>IF(BF38&gt;0,AV12-AV12*BF38*0.1,AV12)*BI28</f>
        <v>0</v>
      </c>
      <c r="AG48" s="248"/>
      <c r="AH48" s="248"/>
      <c r="AI48" s="248"/>
      <c r="AJ48" s="248"/>
      <c r="AK48" s="248"/>
      <c r="AL48" s="248"/>
      <c r="AM48" s="248"/>
      <c r="AN48" s="3"/>
      <c r="AO48" s="74" t="s">
        <v>70</v>
      </c>
      <c r="AP48" s="75">
        <f>430000+IF(AP45&lt;=0,0,AP45-1)*100000+AP44*570000</f>
        <v>430000</v>
      </c>
      <c r="CG48" s="5"/>
      <c r="IG48" s="4"/>
    </row>
    <row r="49" spans="2:241" ht="18.75" customHeight="1" thickTop="1" thickBot="1" x14ac:dyDescent="0.2">
      <c r="B49" s="251"/>
      <c r="C49" s="252"/>
      <c r="D49" s="252"/>
      <c r="E49" s="252"/>
      <c r="F49" s="252"/>
      <c r="G49" s="253"/>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3"/>
      <c r="AO49" s="4"/>
      <c r="CG49" s="5"/>
      <c r="IG49" s="4"/>
    </row>
    <row r="50" spans="2:241" ht="18.75" customHeight="1" thickTop="1" thickBot="1" x14ac:dyDescent="0.2">
      <c r="B50" s="161" t="s">
        <v>7</v>
      </c>
      <c r="C50" s="162"/>
      <c r="D50" s="162"/>
      <c r="E50" s="162"/>
      <c r="F50" s="162"/>
      <c r="G50" s="163"/>
      <c r="H50" s="248">
        <f>ROUNDDOWN(IF(SUM(H46:H49)&gt;=AW16,AW16,SUM(H46:H49)),-2)</f>
        <v>0</v>
      </c>
      <c r="I50" s="248"/>
      <c r="J50" s="248"/>
      <c r="K50" s="248"/>
      <c r="L50" s="248"/>
      <c r="M50" s="248"/>
      <c r="N50" s="248"/>
      <c r="O50" s="248"/>
      <c r="P50" s="248">
        <f>ROUNDDOWN(IF(P46+P48&gt;=AW17,AW17,P46+P48),-2)</f>
        <v>0</v>
      </c>
      <c r="Q50" s="248"/>
      <c r="R50" s="248"/>
      <c r="S50" s="248"/>
      <c r="T50" s="248"/>
      <c r="U50" s="248"/>
      <c r="V50" s="248"/>
      <c r="W50" s="248"/>
      <c r="X50" s="248">
        <f>ROUNDDOWN(IF(X46+X48&gt;=AW18,AW18,X46+X48),-2)</f>
        <v>0</v>
      </c>
      <c r="Y50" s="248"/>
      <c r="Z50" s="248"/>
      <c r="AA50" s="248"/>
      <c r="AB50" s="248"/>
      <c r="AC50" s="248"/>
      <c r="AD50" s="248"/>
      <c r="AE50" s="248"/>
      <c r="AF50" s="248">
        <f>ROUNDDOWN(IF(AF46+AF48&gt;=AW19,AW19,AF46+AF48),-2)</f>
        <v>0</v>
      </c>
      <c r="AG50" s="248"/>
      <c r="AH50" s="248"/>
      <c r="AI50" s="248"/>
      <c r="AJ50" s="248"/>
      <c r="AK50" s="248"/>
      <c r="AL50" s="248"/>
      <c r="AM50" s="248"/>
      <c r="AO50" s="4"/>
      <c r="HS50" s="3"/>
      <c r="HT50" s="3"/>
      <c r="HU50" s="3"/>
      <c r="HV50" s="3"/>
      <c r="HW50" s="3"/>
      <c r="HX50" s="3"/>
      <c r="HY50" s="3"/>
      <c r="HZ50" s="3"/>
      <c r="IA50" s="3"/>
      <c r="IB50" s="3"/>
      <c r="IC50" s="3"/>
      <c r="ID50" s="3"/>
      <c r="IE50" s="3"/>
      <c r="IF50" s="3"/>
    </row>
    <row r="51" spans="2:241" ht="15" customHeight="1" thickTop="1" x14ac:dyDescent="0.15">
      <c r="B51" s="20"/>
      <c r="C51" s="20"/>
      <c r="D51" s="20"/>
      <c r="E51" s="20"/>
      <c r="F51" s="20"/>
      <c r="G51" s="20"/>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O51" s="4"/>
      <c r="HS51" s="3"/>
      <c r="HT51" s="3"/>
      <c r="HU51" s="3"/>
      <c r="HV51" s="3"/>
      <c r="HW51" s="3"/>
      <c r="HX51" s="3"/>
      <c r="HY51" s="3"/>
      <c r="HZ51" s="3"/>
      <c r="IA51" s="3"/>
      <c r="IB51" s="3"/>
      <c r="IC51" s="3"/>
      <c r="ID51" s="3"/>
      <c r="IE51" s="3"/>
      <c r="IF51" s="3"/>
    </row>
    <row r="52" spans="2:241" ht="15" customHeight="1" x14ac:dyDescent="0.15">
      <c r="B52" s="20"/>
      <c r="C52" s="20"/>
      <c r="D52" s="20"/>
      <c r="E52" s="20"/>
      <c r="F52" s="20"/>
      <c r="G52" s="20"/>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O52" s="4"/>
      <c r="HS52" s="3"/>
      <c r="HT52" s="3"/>
      <c r="HU52" s="3"/>
      <c r="HV52" s="3"/>
      <c r="HW52" s="3"/>
      <c r="HX52" s="3"/>
      <c r="HY52" s="3"/>
      <c r="HZ52" s="3"/>
      <c r="IA52" s="3"/>
      <c r="IB52" s="3"/>
      <c r="IC52" s="3"/>
      <c r="ID52" s="3"/>
      <c r="IE52" s="3"/>
      <c r="IF52" s="3"/>
    </row>
    <row r="53" spans="2:241" ht="15" customHeight="1" x14ac:dyDescent="0.15">
      <c r="B53" s="20"/>
      <c r="C53" s="20"/>
      <c r="D53" s="20"/>
      <c r="E53" s="20"/>
      <c r="F53" s="20"/>
      <c r="G53" s="20"/>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O53" s="4"/>
      <c r="HS53" s="3"/>
      <c r="HT53" s="3"/>
      <c r="HU53" s="3"/>
      <c r="HV53" s="3"/>
      <c r="HW53" s="3"/>
      <c r="HX53" s="3"/>
      <c r="HY53" s="3"/>
      <c r="HZ53" s="3"/>
      <c r="IA53" s="3"/>
      <c r="IB53" s="3"/>
      <c r="IC53" s="3"/>
      <c r="ID53" s="3"/>
      <c r="IE53" s="3"/>
      <c r="IF53" s="3"/>
    </row>
    <row r="54" spans="2:241" ht="15" customHeight="1" x14ac:dyDescent="0.15">
      <c r="B54" s="20"/>
      <c r="C54" s="20"/>
      <c r="D54" s="20"/>
      <c r="E54" s="20"/>
      <c r="F54" s="20"/>
      <c r="G54" s="20"/>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O54" s="4"/>
      <c r="HS54" s="3"/>
      <c r="HT54" s="3"/>
      <c r="HU54" s="3"/>
      <c r="HV54" s="3"/>
      <c r="HW54" s="3"/>
      <c r="HX54" s="3"/>
      <c r="HY54" s="3"/>
      <c r="HZ54" s="3"/>
      <c r="IA54" s="3"/>
      <c r="IB54" s="3"/>
      <c r="IC54" s="3"/>
      <c r="ID54" s="3"/>
      <c r="IE54" s="3"/>
      <c r="IF54" s="3"/>
    </row>
    <row r="55" spans="2:241" ht="15" customHeight="1" x14ac:dyDescent="0.15">
      <c r="AO55" s="4"/>
      <c r="HS55" s="3"/>
      <c r="HT55" s="3"/>
      <c r="HU55" s="3"/>
      <c r="HV55" s="3"/>
      <c r="HW55" s="3"/>
      <c r="HX55" s="3"/>
      <c r="HY55" s="3"/>
      <c r="HZ55" s="3"/>
      <c r="IA55" s="3"/>
      <c r="IB55" s="3"/>
      <c r="IC55" s="3"/>
      <c r="ID55" s="3"/>
      <c r="IE55" s="3"/>
      <c r="IF55" s="3"/>
    </row>
    <row r="56" spans="2:241" ht="15" customHeight="1" thickBot="1" x14ac:dyDescent="0.2">
      <c r="S56" s="8"/>
      <c r="T56" s="8"/>
      <c r="U56" s="8"/>
      <c r="V56" s="8"/>
      <c r="Y56" s="8"/>
      <c r="AN56" s="5"/>
      <c r="BN56" s="70"/>
      <c r="BO56" s="70"/>
      <c r="BP56" s="70"/>
      <c r="BQ56" s="70"/>
      <c r="BR56" s="70"/>
      <c r="BS56" s="70"/>
      <c r="BT56" s="70"/>
      <c r="BU56" s="70"/>
      <c r="BV56" s="70"/>
      <c r="BW56" s="70"/>
      <c r="BX56" s="70"/>
      <c r="BY56" s="83"/>
      <c r="BZ56" s="83"/>
      <c r="CA56" s="83"/>
      <c r="CB56" s="83"/>
      <c r="CC56" s="83"/>
      <c r="CD56" s="83"/>
      <c r="CE56" s="70"/>
      <c r="CF56" s="70"/>
      <c r="HR56" s="3"/>
      <c r="HS56" s="3"/>
      <c r="HT56" s="3"/>
      <c r="HU56" s="3"/>
      <c r="HV56" s="3"/>
      <c r="HW56" s="3"/>
      <c r="HX56" s="3"/>
      <c r="HY56" s="3"/>
      <c r="HZ56" s="3"/>
      <c r="IA56" s="3"/>
      <c r="IB56" s="3"/>
      <c r="IC56" s="3"/>
      <c r="ID56" s="3"/>
      <c r="IE56" s="3"/>
      <c r="IF56" s="3"/>
    </row>
    <row r="57" spans="2:241" ht="18.75" customHeight="1" thickTop="1" thickBot="1" x14ac:dyDescent="0.25">
      <c r="C57" s="282" t="s">
        <v>94</v>
      </c>
      <c r="D57" s="283"/>
      <c r="E57" s="283"/>
      <c r="F57" s="283"/>
      <c r="G57" s="283"/>
      <c r="H57" s="283"/>
      <c r="I57" s="283"/>
      <c r="J57" s="283"/>
      <c r="K57" s="283"/>
      <c r="L57" s="283"/>
      <c r="M57" s="283"/>
      <c r="N57" s="283"/>
      <c r="O57" s="283"/>
      <c r="P57" s="283"/>
      <c r="Q57" s="283"/>
      <c r="R57" s="284"/>
      <c r="S57" s="93"/>
      <c r="T57" s="93"/>
      <c r="U57" s="93"/>
      <c r="V57" s="93"/>
      <c r="W57" s="278" t="s">
        <v>37</v>
      </c>
      <c r="X57" s="278"/>
      <c r="Y57" s="278"/>
      <c r="Z57" s="278"/>
      <c r="AA57" s="278"/>
      <c r="AB57" s="278"/>
      <c r="AC57" s="278"/>
      <c r="AD57" s="278"/>
      <c r="AE57" s="278"/>
      <c r="AF57" s="278"/>
      <c r="AG57" s="275">
        <f>SUM($H$50:$AF$50)</f>
        <v>0</v>
      </c>
      <c r="AH57" s="276"/>
      <c r="AI57" s="276"/>
      <c r="AJ57" s="276"/>
      <c r="AK57" s="276"/>
      <c r="AL57" s="276"/>
      <c r="AN57" s="5"/>
      <c r="BN57" s="70"/>
      <c r="BO57" s="70"/>
      <c r="BP57" s="70"/>
      <c r="BQ57" s="70"/>
      <c r="BR57" s="70"/>
      <c r="BS57" s="70"/>
      <c r="BT57" s="70"/>
      <c r="BU57" s="70"/>
      <c r="BV57" s="70"/>
      <c r="BW57" s="70"/>
      <c r="BX57" s="70"/>
      <c r="BY57" s="83"/>
      <c r="BZ57" s="83"/>
      <c r="CA57" s="83"/>
      <c r="CB57" s="83"/>
      <c r="CC57" s="83"/>
      <c r="CD57" s="83"/>
      <c r="CE57" s="70"/>
      <c r="CF57" s="70"/>
      <c r="IF57" s="3"/>
    </row>
    <row r="58" spans="2:241" ht="18.75" customHeight="1" thickTop="1" thickBot="1" x14ac:dyDescent="0.2">
      <c r="C58" s="249" t="s">
        <v>39</v>
      </c>
      <c r="D58" s="250"/>
      <c r="E58" s="250"/>
      <c r="F58" s="250"/>
      <c r="G58" s="250" t="s">
        <v>25</v>
      </c>
      <c r="H58" s="250"/>
      <c r="I58" s="250"/>
      <c r="J58" s="250" t="s">
        <v>28</v>
      </c>
      <c r="K58" s="250"/>
      <c r="L58" s="250"/>
      <c r="M58" s="250" t="s">
        <v>27</v>
      </c>
      <c r="N58" s="250"/>
      <c r="O58" s="281"/>
      <c r="P58" s="250" t="s">
        <v>92</v>
      </c>
      <c r="Q58" s="250"/>
      <c r="R58" s="281"/>
      <c r="S58" s="94"/>
      <c r="T58" s="93"/>
      <c r="U58" s="93"/>
      <c r="V58" s="95"/>
      <c r="W58" s="278"/>
      <c r="X58" s="278"/>
      <c r="Y58" s="278"/>
      <c r="Z58" s="278"/>
      <c r="AA58" s="278"/>
      <c r="AB58" s="278"/>
      <c r="AC58" s="278"/>
      <c r="AD58" s="278"/>
      <c r="AE58" s="278"/>
      <c r="AF58" s="278"/>
      <c r="AG58" s="276"/>
      <c r="AH58" s="276"/>
      <c r="AI58" s="276"/>
      <c r="AJ58" s="276"/>
      <c r="AK58" s="276"/>
      <c r="AL58" s="276"/>
      <c r="AN58" s="5"/>
      <c r="BN58" s="70"/>
      <c r="BO58" s="70"/>
      <c r="BP58" s="70"/>
      <c r="BQ58" s="70"/>
      <c r="BR58" s="70"/>
      <c r="BS58" s="70"/>
      <c r="BT58" s="70"/>
      <c r="BU58" s="70"/>
      <c r="BV58" s="70"/>
      <c r="BW58" s="70"/>
      <c r="BX58" s="70"/>
      <c r="BY58" s="83"/>
      <c r="BZ58" s="83"/>
      <c r="CA58" s="83"/>
      <c r="CB58" s="83"/>
      <c r="CC58" s="83"/>
      <c r="CD58" s="83"/>
      <c r="CE58" s="70"/>
      <c r="CF58" s="70"/>
      <c r="IF58" s="3"/>
    </row>
    <row r="59" spans="2:241" ht="18.75" customHeight="1" thickTop="1" thickBot="1" x14ac:dyDescent="0.2">
      <c r="C59" s="285" t="s">
        <v>40</v>
      </c>
      <c r="D59" s="286"/>
      <c r="E59" s="286"/>
      <c r="F59" s="286"/>
      <c r="G59" s="287">
        <v>7.68</v>
      </c>
      <c r="H59" s="287"/>
      <c r="I59" s="287"/>
      <c r="J59" s="287">
        <v>2.56</v>
      </c>
      <c r="K59" s="287"/>
      <c r="L59" s="287"/>
      <c r="M59" s="288">
        <v>2.2999999999999998</v>
      </c>
      <c r="N59" s="288"/>
      <c r="O59" s="289"/>
      <c r="P59" s="288">
        <v>0.24</v>
      </c>
      <c r="Q59" s="288"/>
      <c r="R59" s="289"/>
      <c r="S59" s="93"/>
      <c r="T59" s="93"/>
      <c r="U59" s="93"/>
      <c r="V59" s="93"/>
      <c r="W59" s="278" t="s">
        <v>96</v>
      </c>
      <c r="X59" s="278"/>
      <c r="Y59" s="278"/>
      <c r="Z59" s="278"/>
      <c r="AA59" s="278"/>
      <c r="AB59" s="278"/>
      <c r="AC59" s="278"/>
      <c r="AD59" s="278"/>
      <c r="AE59" s="278"/>
      <c r="AF59" s="278"/>
      <c r="AG59" s="277">
        <f>ROUNDUP(AG57/12,-2)</f>
        <v>0</v>
      </c>
      <c r="AH59" s="277"/>
      <c r="AI59" s="277"/>
      <c r="AJ59" s="277"/>
      <c r="AK59" s="277"/>
      <c r="AL59" s="277"/>
      <c r="AN59" s="5"/>
      <c r="IF59" s="3"/>
    </row>
    <row r="60" spans="2:241" ht="18.75" customHeight="1" thickTop="1" thickBot="1" x14ac:dyDescent="0.2">
      <c r="C60" s="273"/>
      <c r="D60" s="274"/>
      <c r="E60" s="274"/>
      <c r="F60" s="274"/>
      <c r="G60" s="267"/>
      <c r="H60" s="267"/>
      <c r="I60" s="267"/>
      <c r="J60" s="267"/>
      <c r="K60" s="267"/>
      <c r="L60" s="267"/>
      <c r="M60" s="267"/>
      <c r="N60" s="267"/>
      <c r="O60" s="268"/>
      <c r="P60" s="267"/>
      <c r="Q60" s="267"/>
      <c r="R60" s="268"/>
      <c r="S60" s="93"/>
      <c r="T60" s="93"/>
      <c r="U60" s="93"/>
      <c r="V60" s="93"/>
      <c r="W60" s="278"/>
      <c r="X60" s="278"/>
      <c r="Y60" s="278"/>
      <c r="Z60" s="278"/>
      <c r="AA60" s="278"/>
      <c r="AB60" s="278"/>
      <c r="AC60" s="278"/>
      <c r="AD60" s="278"/>
      <c r="AE60" s="278"/>
      <c r="AF60" s="278"/>
      <c r="AG60" s="277"/>
      <c r="AH60" s="277"/>
      <c r="AI60" s="277"/>
      <c r="AJ60" s="277"/>
      <c r="AK60" s="277"/>
      <c r="AL60" s="277"/>
      <c r="AN60" s="5"/>
      <c r="IF60" s="3"/>
    </row>
    <row r="61" spans="2:241" ht="18.75" customHeight="1" thickTop="1" x14ac:dyDescent="0.15">
      <c r="C61" s="269" t="s">
        <v>41</v>
      </c>
      <c r="D61" s="270"/>
      <c r="E61" s="270"/>
      <c r="F61" s="270"/>
      <c r="G61" s="271">
        <v>42000</v>
      </c>
      <c r="H61" s="271"/>
      <c r="I61" s="271"/>
      <c r="J61" s="271">
        <v>17000</v>
      </c>
      <c r="K61" s="271"/>
      <c r="L61" s="271"/>
      <c r="M61" s="271">
        <v>17000</v>
      </c>
      <c r="N61" s="271"/>
      <c r="O61" s="272"/>
      <c r="P61" s="271">
        <v>1600</v>
      </c>
      <c r="Q61" s="271"/>
      <c r="R61" s="272"/>
      <c r="S61" s="96"/>
      <c r="V61" s="8"/>
    </row>
    <row r="62" spans="2:241" ht="18.75" customHeight="1" x14ac:dyDescent="0.15">
      <c r="C62" s="273"/>
      <c r="D62" s="274"/>
      <c r="E62" s="274"/>
      <c r="F62" s="274"/>
      <c r="G62" s="267"/>
      <c r="H62" s="267"/>
      <c r="I62" s="267"/>
      <c r="J62" s="267"/>
      <c r="K62" s="267"/>
      <c r="L62" s="267"/>
      <c r="M62" s="267"/>
      <c r="N62" s="267"/>
      <c r="O62" s="268"/>
      <c r="P62" s="267"/>
      <c r="Q62" s="267"/>
      <c r="R62" s="268"/>
      <c r="AN62" s="5"/>
      <c r="HT62" s="3"/>
      <c r="HU62" s="3"/>
      <c r="HV62" s="3"/>
      <c r="HW62" s="3"/>
      <c r="HX62" s="3"/>
      <c r="HY62" s="3"/>
      <c r="HZ62" s="3"/>
      <c r="IA62" s="3"/>
      <c r="IB62" s="3"/>
      <c r="IC62" s="3"/>
      <c r="ID62" s="3"/>
      <c r="IE62" s="3"/>
      <c r="IF62" s="3"/>
    </row>
    <row r="63" spans="2:241" ht="18.75" customHeight="1" thickBot="1" x14ac:dyDescent="0.2">
      <c r="C63" s="263" t="s">
        <v>74</v>
      </c>
      <c r="D63" s="264"/>
      <c r="E63" s="264"/>
      <c r="F63" s="264"/>
      <c r="G63" s="265">
        <v>660000</v>
      </c>
      <c r="H63" s="265"/>
      <c r="I63" s="265"/>
      <c r="J63" s="265">
        <v>260000</v>
      </c>
      <c r="K63" s="265"/>
      <c r="L63" s="265"/>
      <c r="M63" s="265">
        <v>170000</v>
      </c>
      <c r="N63" s="265"/>
      <c r="O63" s="266"/>
      <c r="P63" s="265">
        <v>30000</v>
      </c>
      <c r="Q63" s="265"/>
      <c r="R63" s="266"/>
      <c r="AN63" s="5"/>
      <c r="AZ63" s="54"/>
      <c r="BA63" s="54"/>
      <c r="BB63" s="54"/>
      <c r="BC63" s="54"/>
      <c r="BD63" s="54"/>
      <c r="BE63" s="54"/>
      <c r="BF63" s="54"/>
      <c r="BG63" s="54"/>
      <c r="BH63" s="54"/>
      <c r="BI63" s="54"/>
      <c r="BJ63" s="54"/>
      <c r="BK63" s="54"/>
      <c r="BL63" s="54"/>
      <c r="BT63" s="4"/>
      <c r="BU63" s="4"/>
      <c r="BV63" s="4"/>
      <c r="BW63" s="4"/>
      <c r="BX63" s="4"/>
      <c r="BY63" s="84"/>
      <c r="BZ63" s="84"/>
      <c r="CA63" s="84"/>
      <c r="CB63" s="84"/>
      <c r="CC63" s="84"/>
      <c r="CD63" s="84"/>
      <c r="CE63" s="4"/>
      <c r="CF63" s="4"/>
      <c r="HT63" s="3"/>
      <c r="HU63" s="3"/>
      <c r="HV63" s="3"/>
      <c r="HW63" s="3"/>
      <c r="HX63" s="3"/>
      <c r="HY63" s="3"/>
      <c r="HZ63" s="3"/>
      <c r="IA63" s="3"/>
      <c r="IB63" s="3"/>
      <c r="IC63" s="3"/>
      <c r="ID63" s="3"/>
      <c r="IE63" s="3"/>
      <c r="IF63" s="3"/>
    </row>
    <row r="64" spans="2:241" ht="14.25" thickTop="1" x14ac:dyDescent="0.15">
      <c r="AN64" s="5"/>
      <c r="AZ64" s="54"/>
      <c r="BA64" s="54"/>
      <c r="BB64" s="54"/>
      <c r="BC64" s="54"/>
      <c r="BD64" s="54"/>
      <c r="BE64" s="54"/>
      <c r="BF64" s="54"/>
      <c r="BG64" s="54"/>
      <c r="BH64" s="54"/>
      <c r="BI64" s="54"/>
      <c r="BJ64" s="54"/>
      <c r="BK64" s="54"/>
      <c r="BL64" s="54"/>
      <c r="BT64" s="4"/>
      <c r="BU64" s="4"/>
      <c r="BV64" s="4"/>
      <c r="BW64" s="4"/>
      <c r="BX64" s="4"/>
      <c r="BY64" s="84"/>
      <c r="BZ64" s="84"/>
      <c r="CA64" s="84"/>
      <c r="CB64" s="84"/>
      <c r="CC64" s="84"/>
      <c r="CD64" s="84"/>
      <c r="CE64" s="4"/>
      <c r="CF64" s="4"/>
      <c r="HT64" s="3"/>
      <c r="HU64" s="3"/>
      <c r="HV64" s="3"/>
      <c r="HW64" s="3"/>
      <c r="HX64" s="3"/>
      <c r="HY64" s="3"/>
      <c r="HZ64" s="3"/>
      <c r="IA64" s="3"/>
      <c r="IB64" s="3"/>
      <c r="IC64" s="3"/>
      <c r="ID64" s="3"/>
      <c r="IE64" s="3"/>
      <c r="IF64" s="3"/>
    </row>
    <row r="65" spans="40:240" x14ac:dyDescent="0.15">
      <c r="AN65" s="5"/>
      <c r="AZ65" s="54"/>
      <c r="BA65" s="54"/>
      <c r="BB65" s="54"/>
      <c r="BC65" s="54"/>
      <c r="BD65" s="54"/>
      <c r="BE65" s="54"/>
      <c r="BF65" s="54"/>
      <c r="BG65" s="54"/>
      <c r="BH65" s="54"/>
      <c r="BI65" s="54"/>
      <c r="BJ65" s="54"/>
      <c r="BK65" s="54"/>
      <c r="BL65" s="54"/>
      <c r="BT65" s="4"/>
      <c r="BU65" s="4"/>
      <c r="BV65" s="4"/>
      <c r="BW65" s="4"/>
      <c r="BX65" s="4"/>
      <c r="BY65" s="84"/>
      <c r="BZ65" s="84"/>
      <c r="CA65" s="84"/>
      <c r="CB65" s="84"/>
      <c r="CC65" s="84"/>
      <c r="CD65" s="84"/>
      <c r="CE65" s="4"/>
      <c r="CF65" s="4"/>
      <c r="HT65" s="3"/>
      <c r="HU65" s="3"/>
      <c r="HV65" s="3"/>
      <c r="HW65" s="3"/>
      <c r="HX65" s="3"/>
      <c r="HY65" s="3"/>
      <c r="HZ65" s="3"/>
      <c r="IA65" s="3"/>
      <c r="IB65" s="3"/>
      <c r="IC65" s="3"/>
      <c r="ID65" s="3"/>
      <c r="IE65" s="3"/>
      <c r="IF65" s="3"/>
    </row>
    <row r="66" spans="40:240" x14ac:dyDescent="0.15">
      <c r="AN66" s="5"/>
      <c r="AZ66" s="54"/>
      <c r="BA66" s="54"/>
      <c r="BB66" s="54"/>
      <c r="BC66" s="54"/>
      <c r="BD66" s="54"/>
      <c r="BE66" s="54"/>
      <c r="BF66" s="54"/>
      <c r="BG66" s="54"/>
      <c r="BH66" s="54"/>
      <c r="BI66" s="54"/>
      <c r="BJ66" s="54"/>
      <c r="BK66" s="54"/>
      <c r="BL66" s="54"/>
      <c r="BT66" s="4"/>
      <c r="BU66" s="4"/>
      <c r="BV66" s="4"/>
      <c r="BW66" s="4"/>
      <c r="BX66" s="4"/>
      <c r="BY66" s="84"/>
      <c r="BZ66" s="84"/>
      <c r="CA66" s="84"/>
      <c r="CB66" s="84"/>
      <c r="CC66" s="84"/>
      <c r="CD66" s="84"/>
      <c r="CE66" s="4"/>
      <c r="CF66" s="4"/>
      <c r="HT66" s="3"/>
      <c r="HU66" s="3"/>
      <c r="HV66" s="3"/>
      <c r="HW66" s="3"/>
      <c r="HX66" s="3"/>
      <c r="HY66" s="3"/>
      <c r="HZ66" s="3"/>
      <c r="IA66" s="3"/>
      <c r="IB66" s="3"/>
      <c r="IC66" s="3"/>
      <c r="ID66" s="3"/>
      <c r="IE66" s="3"/>
      <c r="IF66" s="3"/>
    </row>
    <row r="67" spans="40:240" x14ac:dyDescent="0.15">
      <c r="AN67" s="5"/>
      <c r="AZ67" s="54"/>
      <c r="BA67" s="54"/>
      <c r="BB67" s="54"/>
      <c r="BC67" s="54"/>
      <c r="BD67" s="54"/>
      <c r="BE67" s="54"/>
      <c r="BF67" s="54"/>
      <c r="BG67" s="54"/>
      <c r="BH67" s="54"/>
      <c r="BI67" s="54"/>
      <c r="BJ67" s="54"/>
      <c r="BK67" s="54"/>
      <c r="BL67" s="54"/>
      <c r="BT67" s="4"/>
      <c r="BU67" s="4"/>
      <c r="BV67" s="4"/>
      <c r="BW67" s="4"/>
      <c r="BX67" s="4"/>
      <c r="BY67" s="84"/>
      <c r="BZ67" s="84"/>
      <c r="CA67" s="84"/>
      <c r="CB67" s="84"/>
      <c r="CC67" s="84"/>
      <c r="CD67" s="84"/>
      <c r="CE67" s="4"/>
      <c r="CF67" s="4"/>
      <c r="HT67" s="3"/>
      <c r="HU67" s="3"/>
      <c r="HV67" s="3"/>
      <c r="HW67" s="3"/>
      <c r="HX67" s="3"/>
      <c r="HY67" s="3"/>
      <c r="HZ67" s="3"/>
      <c r="IA67" s="3"/>
      <c r="IB67" s="3"/>
      <c r="IC67" s="3"/>
      <c r="ID67" s="3"/>
      <c r="IE67" s="3"/>
      <c r="IF67" s="3"/>
    </row>
    <row r="68" spans="40:240" x14ac:dyDescent="0.15">
      <c r="AZ68" s="54"/>
      <c r="BA68" s="54"/>
      <c r="BB68" s="54"/>
      <c r="BC68" s="54"/>
      <c r="BD68" s="54"/>
      <c r="BE68" s="54"/>
      <c r="BF68" s="54"/>
      <c r="BG68" s="54"/>
      <c r="BH68" s="54"/>
      <c r="BI68" s="54"/>
      <c r="BJ68" s="54"/>
      <c r="BK68" s="54"/>
      <c r="BL68" s="54"/>
      <c r="BT68" s="4"/>
      <c r="BU68" s="4"/>
      <c r="BV68" s="4"/>
      <c r="BW68" s="4"/>
      <c r="BX68" s="4"/>
      <c r="BY68" s="84"/>
      <c r="BZ68" s="84"/>
      <c r="CA68" s="84"/>
      <c r="CB68" s="84"/>
      <c r="CC68" s="84"/>
      <c r="CD68" s="84"/>
      <c r="CE68" s="4"/>
      <c r="CF68" s="4"/>
    </row>
    <row r="69" spans="40:240" x14ac:dyDescent="0.15">
      <c r="AZ69" s="54"/>
      <c r="BA69" s="54"/>
      <c r="BB69" s="54"/>
      <c r="BC69" s="54"/>
      <c r="BD69" s="54"/>
      <c r="BE69" s="54"/>
      <c r="BF69" s="54"/>
      <c r="BG69" s="54"/>
      <c r="BH69" s="54"/>
      <c r="BI69" s="54"/>
      <c r="BJ69" s="54"/>
      <c r="BK69" s="54"/>
      <c r="BL69" s="54"/>
      <c r="BT69" s="4"/>
      <c r="BU69" s="4"/>
      <c r="BV69" s="4"/>
      <c r="BW69" s="4"/>
      <c r="BX69" s="4"/>
      <c r="BY69" s="84"/>
      <c r="BZ69" s="84"/>
      <c r="CA69" s="84"/>
      <c r="CB69" s="84"/>
      <c r="CC69" s="84"/>
      <c r="CD69" s="84"/>
      <c r="CE69" s="4"/>
      <c r="CF69" s="4"/>
    </row>
  </sheetData>
  <sheetProtection algorithmName="SHA-512" hashValue="CMVe10eIlByykLcSisZfm/EpdYlq9wlppL03GH8prmcDvh8dXP43q5n/XUxN/iYxffF0qqYljUL8vK9Om1h75Q==" saltValue="b9vt/BcfswXP1uVnoQHt7g==" spinCount="100000" sheet="1" selectLockedCells="1"/>
  <dataConsolidate/>
  <mergeCells count="221">
    <mergeCell ref="C59:F59"/>
    <mergeCell ref="G59:I59"/>
    <mergeCell ref="J59:L59"/>
    <mergeCell ref="M59:O59"/>
    <mergeCell ref="J58:L58"/>
    <mergeCell ref="M58:O58"/>
    <mergeCell ref="H45:O45"/>
    <mergeCell ref="B45:G45"/>
    <mergeCell ref="P59:R59"/>
    <mergeCell ref="AG57:AL58"/>
    <mergeCell ref="AG59:AL60"/>
    <mergeCell ref="W57:AF58"/>
    <mergeCell ref="W59:AF60"/>
    <mergeCell ref="AH35:AL36"/>
    <mergeCell ref="AH33:AL34"/>
    <mergeCell ref="AH37:AL38"/>
    <mergeCell ref="AF46:AM46"/>
    <mergeCell ref="AF47:AM47"/>
    <mergeCell ref="AF48:AM48"/>
    <mergeCell ref="AF49:AM49"/>
    <mergeCell ref="AF50:AM50"/>
    <mergeCell ref="P44:W44"/>
    <mergeCell ref="X46:AE46"/>
    <mergeCell ref="X47:AE47"/>
    <mergeCell ref="X45:AE45"/>
    <mergeCell ref="X48:AE48"/>
    <mergeCell ref="P49:W49"/>
    <mergeCell ref="X49:AE49"/>
    <mergeCell ref="P46:W46"/>
    <mergeCell ref="P58:R58"/>
    <mergeCell ref="C57:R57"/>
    <mergeCell ref="B47:G47"/>
    <mergeCell ref="AF41:AM42"/>
    <mergeCell ref="C63:F63"/>
    <mergeCell ref="G63:I63"/>
    <mergeCell ref="J63:L63"/>
    <mergeCell ref="M63:O63"/>
    <mergeCell ref="P63:R63"/>
    <mergeCell ref="G60:I60"/>
    <mergeCell ref="J60:L60"/>
    <mergeCell ref="M60:O60"/>
    <mergeCell ref="P60:R60"/>
    <mergeCell ref="C61:F61"/>
    <mergeCell ref="G61:I61"/>
    <mergeCell ref="J61:L61"/>
    <mergeCell ref="M61:O61"/>
    <mergeCell ref="P61:R61"/>
    <mergeCell ref="C62:F62"/>
    <mergeCell ref="G62:I62"/>
    <mergeCell ref="J62:L62"/>
    <mergeCell ref="M62:O62"/>
    <mergeCell ref="P62:R62"/>
    <mergeCell ref="C60:F60"/>
    <mergeCell ref="AF43:AM43"/>
    <mergeCell ref="AF44:AM44"/>
    <mergeCell ref="AF45:AM45"/>
    <mergeCell ref="C15:AL15"/>
    <mergeCell ref="C16:AL16"/>
    <mergeCell ref="C17:AL17"/>
    <mergeCell ref="C18:AL18"/>
    <mergeCell ref="C19:AL19"/>
    <mergeCell ref="C20:AL20"/>
    <mergeCell ref="C37:F37"/>
    <mergeCell ref="C33:F33"/>
    <mergeCell ref="C34:F34"/>
    <mergeCell ref="H27:K29"/>
    <mergeCell ref="Y27:AD29"/>
    <mergeCell ref="Y35:AD35"/>
    <mergeCell ref="C30:F30"/>
    <mergeCell ref="M27:R29"/>
    <mergeCell ref="M36:R36"/>
    <mergeCell ref="S37:X37"/>
    <mergeCell ref="X44:AE44"/>
    <mergeCell ref="H35:K35"/>
    <mergeCell ref="H32:K32"/>
    <mergeCell ref="H33:K33"/>
    <mergeCell ref="H34:K34"/>
    <mergeCell ref="X50:AE50"/>
    <mergeCell ref="C58:F58"/>
    <mergeCell ref="G58:I58"/>
    <mergeCell ref="B49:G49"/>
    <mergeCell ref="B50:G50"/>
    <mergeCell ref="B43:G43"/>
    <mergeCell ref="B41:G42"/>
    <mergeCell ref="B44:G44"/>
    <mergeCell ref="H48:O48"/>
    <mergeCell ref="P48:W48"/>
    <mergeCell ref="H50:O50"/>
    <mergeCell ref="H41:O42"/>
    <mergeCell ref="P47:W47"/>
    <mergeCell ref="H47:O47"/>
    <mergeCell ref="H46:O46"/>
    <mergeCell ref="P45:W45"/>
    <mergeCell ref="P50:W50"/>
    <mergeCell ref="H49:O49"/>
    <mergeCell ref="B48:G48"/>
    <mergeCell ref="A5:AM5"/>
    <mergeCell ref="D12:AM12"/>
    <mergeCell ref="C31:F31"/>
    <mergeCell ref="H30:K30"/>
    <mergeCell ref="Y30:AD30"/>
    <mergeCell ref="C6:P6"/>
    <mergeCell ref="D8:AL8"/>
    <mergeCell ref="D9:AL9"/>
    <mergeCell ref="D10:AL10"/>
    <mergeCell ref="C21:AD21"/>
    <mergeCell ref="S31:X31"/>
    <mergeCell ref="D13:R13"/>
    <mergeCell ref="D11:AL11"/>
    <mergeCell ref="M31:R31"/>
    <mergeCell ref="Q6:U6"/>
    <mergeCell ref="V6:AM6"/>
    <mergeCell ref="C7:AI7"/>
    <mergeCell ref="AD13:AM13"/>
    <mergeCell ref="D14:T14"/>
    <mergeCell ref="H31:K31"/>
    <mergeCell ref="M30:R30"/>
    <mergeCell ref="C27:F29"/>
    <mergeCell ref="S30:X30"/>
    <mergeCell ref="AS2:AZ2"/>
    <mergeCell ref="AV3:AZ3"/>
    <mergeCell ref="AV4:AZ4"/>
    <mergeCell ref="AV5:AZ5"/>
    <mergeCell ref="AV6:AZ6"/>
    <mergeCell ref="AV7:AZ7"/>
    <mergeCell ref="AS3:AU3"/>
    <mergeCell ref="AS4:AU4"/>
    <mergeCell ref="AS5:AU5"/>
    <mergeCell ref="AS6:AU6"/>
    <mergeCell ref="AS7:AU7"/>
    <mergeCell ref="BF40:BJ40"/>
    <mergeCell ref="BF38:BJ38"/>
    <mergeCell ref="BF39:BJ39"/>
    <mergeCell ref="BF37:BJ37"/>
    <mergeCell ref="AV40:AY40"/>
    <mergeCell ref="AV37:AY37"/>
    <mergeCell ref="AR37:AU37"/>
    <mergeCell ref="AR40:AU40"/>
    <mergeCell ref="AV39:AY39"/>
    <mergeCell ref="AR38:AU38"/>
    <mergeCell ref="AR39:AU39"/>
    <mergeCell ref="AV38:AY38"/>
    <mergeCell ref="BF36:BJ36"/>
    <mergeCell ref="AZ29:AZ31"/>
    <mergeCell ref="AV36:AY36"/>
    <mergeCell ref="AR36:AU36"/>
    <mergeCell ref="AS9:AU9"/>
    <mergeCell ref="AS10:AU10"/>
    <mergeCell ref="AS8:AU8"/>
    <mergeCell ref="AW18:AZ18"/>
    <mergeCell ref="AS18:AV18"/>
    <mergeCell ref="AV8:AZ8"/>
    <mergeCell ref="AV9:AZ9"/>
    <mergeCell ref="AV10:AZ10"/>
    <mergeCell ref="AS14:AZ14"/>
    <mergeCell ref="AS15:AZ15"/>
    <mergeCell ref="AW16:AZ16"/>
    <mergeCell ref="AW17:AZ17"/>
    <mergeCell ref="AS13:AZ13"/>
    <mergeCell ref="AV29:AY31"/>
    <mergeCell ref="AR33:AU33"/>
    <mergeCell ref="AV32:AY32"/>
    <mergeCell ref="AV34:AY34"/>
    <mergeCell ref="AR34:AU34"/>
    <mergeCell ref="AS11:AU11"/>
    <mergeCell ref="AS12:AU12"/>
    <mergeCell ref="BU29:BV29"/>
    <mergeCell ref="BT30:BU30"/>
    <mergeCell ref="BI27:BJ27"/>
    <mergeCell ref="AS16:AV16"/>
    <mergeCell ref="AS17:AV17"/>
    <mergeCell ref="C36:F36"/>
    <mergeCell ref="B46:G46"/>
    <mergeCell ref="C35:F35"/>
    <mergeCell ref="X43:AE43"/>
    <mergeCell ref="H43:O43"/>
    <mergeCell ref="P43:W43"/>
    <mergeCell ref="Y36:AD36"/>
    <mergeCell ref="S36:X36"/>
    <mergeCell ref="H37:K37"/>
    <mergeCell ref="M37:R37"/>
    <mergeCell ref="H36:K36"/>
    <mergeCell ref="P41:W42"/>
    <mergeCell ref="X41:AE42"/>
    <mergeCell ref="H44:O44"/>
    <mergeCell ref="Y37:AD37"/>
    <mergeCell ref="M35:R35"/>
    <mergeCell ref="AP29:AP31"/>
    <mergeCell ref="AR29:AU31"/>
    <mergeCell ref="AR32:AU32"/>
    <mergeCell ref="BF34:BJ34"/>
    <mergeCell ref="BF35:BJ35"/>
    <mergeCell ref="BB29:BB31"/>
    <mergeCell ref="BA29:BA31"/>
    <mergeCell ref="AO29:AO31"/>
    <mergeCell ref="BC29:BC31"/>
    <mergeCell ref="BD29:BD31"/>
    <mergeCell ref="AH31:AL32"/>
    <mergeCell ref="Y34:AD34"/>
    <mergeCell ref="Y32:AD32"/>
    <mergeCell ref="Y31:AD31"/>
    <mergeCell ref="AV33:AY33"/>
    <mergeCell ref="BF33:BJ33"/>
    <mergeCell ref="BF32:BJ32"/>
    <mergeCell ref="C32:F32"/>
    <mergeCell ref="S27:X29"/>
    <mergeCell ref="AV11:AZ11"/>
    <mergeCell ref="AV12:AZ12"/>
    <mergeCell ref="AO16:AR19"/>
    <mergeCell ref="AS19:AV19"/>
    <mergeCell ref="AW19:AZ19"/>
    <mergeCell ref="S35:X35"/>
    <mergeCell ref="AR35:AU35"/>
    <mergeCell ref="AV35:AY35"/>
    <mergeCell ref="M33:R33"/>
    <mergeCell ref="Y33:AD33"/>
    <mergeCell ref="M34:R34"/>
    <mergeCell ref="S32:X32"/>
    <mergeCell ref="S33:X33"/>
    <mergeCell ref="S34:X34"/>
    <mergeCell ref="M32:R32"/>
  </mergeCells>
  <phoneticPr fontId="2"/>
  <dataValidations count="4">
    <dataValidation type="list" imeMode="disabled" allowBlank="1" showInputMessage="1" showErrorMessage="1" sqref="H30:K37" xr:uid="{00000000-0002-0000-0000-000000000000}">
      <formula1>$CF$37:$CF$39</formula1>
    </dataValidation>
    <dataValidation type="list" imeMode="disabled" allowBlank="1" showInputMessage="1" showErrorMessage="1" sqref="C31:F37" xr:uid="{00000000-0002-0000-0000-000001000000}">
      <formula1>$CF$34</formula1>
    </dataValidation>
    <dataValidation type="list" imeMode="disabled" allowBlank="1" showInputMessage="1" showErrorMessage="1" sqref="C30:F30" xr:uid="{00000000-0002-0000-0000-000002000000}">
      <formula1>$CF$32:$CF$33</formula1>
    </dataValidation>
    <dataValidation imeMode="disabled" allowBlank="1" showInputMessage="1" showErrorMessage="1" sqref="M30:AG37 AI30:AL30 AH37 AH30:AH31 AH33" xr:uid="{00000000-0002-0000-0000-000003000000}"/>
  </dataValidations>
  <printOptions horizontalCentered="1"/>
  <pageMargins left="0.74803149606299213" right="0.55118110236220474" top="0.59055118110236227" bottom="0.19685039370078741" header="0.27559055118110237" footer="0.31496062992125984"/>
  <pageSetup paperSize="9" scale="7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試算</vt:lpstr>
      <vt:lpstr>試算!Print_Area</vt:lpstr>
    </vt:vector>
  </TitlesOfParts>
  <Company>飯能市役所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98019</dc:creator>
  <cp:lastModifiedBy>240300</cp:lastModifiedBy>
  <cp:lastPrinted>2026-04-21T01:21:27Z</cp:lastPrinted>
  <dcterms:created xsi:type="dcterms:W3CDTF">2008-02-22T06:46:39Z</dcterms:created>
  <dcterms:modified xsi:type="dcterms:W3CDTF">2026-04-22T01:33:14Z</dcterms:modified>
</cp:coreProperties>
</file>